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1" activeTab="24"/>
  </bookViews>
  <sheets>
    <sheet name="目录" sheetId="1" r:id="rId1"/>
    <sheet name="附件1" sheetId="2" r:id="rId2"/>
    <sheet name="附件2" sheetId="7" r:id="rId3"/>
    <sheet name="附件3" sheetId="8" r:id="rId4"/>
    <sheet name="附件4" sheetId="9" r:id="rId5"/>
    <sheet name="附件5" sheetId="10" r:id="rId6"/>
    <sheet name="附件6" sheetId="11" r:id="rId7"/>
    <sheet name="附件6-1" sheetId="12" r:id="rId8"/>
    <sheet name="附件7" sheetId="13" r:id="rId9"/>
    <sheet name="附件8" sheetId="14" r:id="rId10"/>
    <sheet name="附件9" sheetId="15" r:id="rId11"/>
    <sheet name="附件9-1" sheetId="16" r:id="rId12"/>
    <sheet name="附件10" sheetId="17" r:id="rId13"/>
    <sheet name="附件10-1" sheetId="18" r:id="rId14"/>
    <sheet name="附件11" sheetId="19" r:id="rId15"/>
    <sheet name="附件12" sheetId="20" r:id="rId16"/>
    <sheet name="附件12-1" sheetId="21" r:id="rId17"/>
    <sheet name="附件13" sheetId="22" r:id="rId18"/>
    <sheet name="附件14" sheetId="23" r:id="rId19"/>
    <sheet name="附件15" sheetId="24" r:id="rId20"/>
    <sheet name="附件16" sheetId="25" r:id="rId21"/>
    <sheet name="附件17" sheetId="26" r:id="rId22"/>
    <sheet name="附件18" sheetId="27" r:id="rId23"/>
    <sheet name="附件19" sheetId="28" r:id="rId24"/>
    <sheet name="附件20" sheetId="29" r:id="rId25"/>
  </sheets>
  <definedNames>
    <definedName name="_xlnm._FilterDatabase" localSheetId="2" hidden="1">附件2!$A$7:$I$548</definedName>
    <definedName name="_xlnm._FilterDatabase" localSheetId="3" hidden="1">附件3!$A$7:$G$590</definedName>
    <definedName name="_xlnm.Print_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预留安排支出</t>
        </r>
      </text>
    </comment>
    <comment ref="E401" authorId="0">
      <text>
        <r>
          <rPr>
            <sz val="9"/>
            <rFont val="宋体"/>
            <charset val="134"/>
          </rPr>
          <t>Administrator:
园林所，环卫局</t>
        </r>
      </text>
    </comment>
    <comment ref="F5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其他支出调入安排</t>
        </r>
      </text>
    </comment>
    <comment ref="F5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调入教育支出2000万
</t>
        </r>
      </text>
    </comment>
    <comment ref="F5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调入住房保障支出6000万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2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预留安排支出</t>
        </r>
      </text>
    </comment>
    <comment ref="E401" authorId="0">
      <text>
        <r>
          <rPr>
            <sz val="9"/>
            <rFont val="宋体"/>
            <charset val="134"/>
          </rPr>
          <t>Administrator:
园林所，环卫局</t>
        </r>
      </text>
    </comment>
    <comment ref="F5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其他支出调入安排</t>
        </r>
      </text>
    </comment>
    <comment ref="F5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调入教育支出2000万
</t>
        </r>
      </text>
    </comment>
    <comment ref="F5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调入住房保障支出6000万</t>
        </r>
      </text>
    </comment>
  </commentList>
</comments>
</file>

<file path=xl/sharedStrings.xml><?xml version="1.0" encoding="utf-8"?>
<sst xmlns="http://schemas.openxmlformats.org/spreadsheetml/2006/main" count="1643" uniqueCount="926">
  <si>
    <r>
      <rPr>
        <b/>
        <sz val="18"/>
        <rFont val="宋体"/>
        <charset val="134"/>
      </rPr>
      <t>目</t>
    </r>
    <r>
      <rPr>
        <b/>
        <sz val="18"/>
        <rFont val="Times New Roman"/>
        <charset val="134"/>
      </rPr>
      <t xml:space="preserve">  </t>
    </r>
    <r>
      <rPr>
        <b/>
        <sz val="18"/>
        <rFont val="宋体"/>
        <charset val="134"/>
      </rPr>
      <t>录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</si>
  <si>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</si>
  <si>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年蒸湘区地方一般公共预算收入预算表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</si>
  <si>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</si>
  <si>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年蒸湘区一般公共预算支出预算表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</si>
  <si>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</si>
  <si>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年蒸湘区一般公共预算本级支出预算表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</si>
  <si>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</si>
  <si>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年蒸湘区一般公共预算本级基本支出预算表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</si>
  <si>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</si>
  <si>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年蒸湘区一般公共预算税收返还和转移支付情况表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</si>
  <si>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</si>
  <si>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年蒸湘区一般公共预算转移支付预算项目情况表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</si>
  <si>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6-1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</si>
  <si>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年蒸湘区一般公共预算专项转移支付分地区、分项目预算明细表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</si>
  <si>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</si>
  <si>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年蒸湘区政府支出经济分类科目预算表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</si>
  <si>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</si>
  <si>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年蒸湘区政府性基金预算收入表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</si>
  <si>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</si>
  <si>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年蒸湘区政府性基金预算支出表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</si>
  <si>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9-1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</si>
  <si>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年蒸湘区政府性基金预算本级支出表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</si>
  <si>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</si>
  <si>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年蒸湘区政府性基金预算转移支付表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</si>
  <si>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10-1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</si>
  <si>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年蒸湘区政府性基金预算专项转移支付分地区、分项目预算明细表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</si>
  <si>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</si>
  <si>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年蒸湘区国有资本经营预算收入表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</si>
  <si>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</si>
  <si>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年蒸湘区国有资本经营预算支出表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</si>
  <si>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12-1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</si>
  <si>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年蒸湘区国有资本经营预算本级支出表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</si>
  <si>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</si>
  <si>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年蒸湘区国有资本经营预算转移支付表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</si>
  <si>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13-1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</si>
  <si>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年蒸湘区国有资本经营预算专项转移支付分地区、分项目预算明细表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</si>
  <si>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</si>
  <si>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年蒸湘区社会保险基金预算收入表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</si>
  <si>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</si>
  <si>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年蒸湘区社会保险基金预算支出表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</si>
  <si>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</si>
  <si>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年蒸湘区政府一般债务限额及余额情况表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</si>
  <si>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</si>
  <si>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年蒸湘区政府专项债务限额和余额情况表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</si>
  <si>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</si>
  <si>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年蒸湘区地方政府债务发行及还本付息情况表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</si>
  <si>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</si>
  <si>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年蒸湘区地方政府债务限额及余额表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</si>
  <si>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</si>
  <si>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年蒸湘区政府债券发行及还本付息情况预算表</t>
    </r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</si>
  <si>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：</t>
    </r>
  </si>
  <si>
    <t>2026年蒸湘区地方一般公共预算收入预算表</t>
  </si>
  <si>
    <r>
      <rPr>
        <sz val="12"/>
        <rFont val="宋体"/>
        <charset val="134"/>
      </rPr>
      <t>单位：万元</t>
    </r>
  </si>
  <si>
    <r>
      <rPr>
        <sz val="12"/>
        <rFont val="黑体"/>
        <charset val="134"/>
      </rPr>
      <t>项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目</t>
    </r>
  </si>
  <si>
    <t>2026年预算数</t>
  </si>
  <si>
    <r>
      <rPr>
        <sz val="12"/>
        <rFont val="黑体"/>
        <charset val="134"/>
      </rPr>
      <t>备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注</t>
    </r>
  </si>
  <si>
    <r>
      <rPr>
        <b/>
        <sz val="12"/>
        <rFont val="宋体"/>
        <charset val="134"/>
      </rPr>
      <t>一、地方收入</t>
    </r>
  </si>
  <si>
    <r>
      <rPr>
        <b/>
        <sz val="12"/>
        <rFont val="Times New Roman"/>
        <charset val="134"/>
      </rPr>
      <t>1.</t>
    </r>
    <r>
      <rPr>
        <b/>
        <sz val="12"/>
        <rFont val="宋体"/>
        <charset val="134"/>
      </rPr>
      <t>税收收入</t>
    </r>
  </si>
  <si>
    <r>
      <rPr>
        <sz val="12"/>
        <rFont val="宋体"/>
        <charset val="134"/>
      </rPr>
      <t>增值税</t>
    </r>
  </si>
  <si>
    <r>
      <rPr>
        <sz val="12"/>
        <rFont val="宋体"/>
        <charset val="134"/>
      </rPr>
      <t>企业所得税</t>
    </r>
  </si>
  <si>
    <r>
      <rPr>
        <sz val="12"/>
        <rFont val="宋体"/>
        <charset val="134"/>
      </rPr>
      <t>个人所得税</t>
    </r>
  </si>
  <si>
    <r>
      <rPr>
        <sz val="12"/>
        <rFont val="宋体"/>
        <charset val="134"/>
      </rPr>
      <t>房产税</t>
    </r>
  </si>
  <si>
    <t>城市维护建设税</t>
  </si>
  <si>
    <r>
      <rPr>
        <sz val="12"/>
        <rFont val="宋体"/>
        <charset val="134"/>
      </rPr>
      <t>土地增值税</t>
    </r>
  </si>
  <si>
    <r>
      <rPr>
        <sz val="12"/>
        <rFont val="宋体"/>
        <charset val="134"/>
      </rPr>
      <t>城镇土地使用税</t>
    </r>
  </si>
  <si>
    <r>
      <rPr>
        <sz val="12"/>
        <rFont val="宋体"/>
        <charset val="134"/>
      </rPr>
      <t>印花税</t>
    </r>
  </si>
  <si>
    <r>
      <rPr>
        <sz val="12"/>
        <rFont val="宋体"/>
        <charset val="134"/>
      </rPr>
      <t>车船使用和牌照税</t>
    </r>
  </si>
  <si>
    <r>
      <rPr>
        <sz val="12"/>
        <rFont val="宋体"/>
        <charset val="134"/>
      </rPr>
      <t>资源税</t>
    </r>
  </si>
  <si>
    <r>
      <rPr>
        <sz val="12"/>
        <rFont val="宋体"/>
        <charset val="134"/>
      </rPr>
      <t>环保税</t>
    </r>
  </si>
  <si>
    <r>
      <rPr>
        <sz val="12"/>
        <rFont val="宋体"/>
        <charset val="134"/>
      </rPr>
      <t>耕地占用税</t>
    </r>
  </si>
  <si>
    <r>
      <rPr>
        <b/>
        <sz val="12"/>
        <rFont val="Times New Roman"/>
        <charset val="134"/>
      </rPr>
      <t>2.</t>
    </r>
    <r>
      <rPr>
        <b/>
        <sz val="12"/>
        <rFont val="宋体"/>
        <charset val="134"/>
      </rPr>
      <t>非税收入</t>
    </r>
  </si>
  <si>
    <r>
      <rPr>
        <sz val="12"/>
        <rFont val="宋体"/>
        <charset val="134"/>
      </rPr>
      <t>教育费附加</t>
    </r>
  </si>
  <si>
    <r>
      <rPr>
        <sz val="12"/>
        <rFont val="宋体"/>
        <charset val="134"/>
      </rPr>
      <t>行政收费收入</t>
    </r>
  </si>
  <si>
    <r>
      <rPr>
        <sz val="12"/>
        <rFont val="宋体"/>
        <charset val="134"/>
      </rPr>
      <t>其他收入</t>
    </r>
  </si>
  <si>
    <r>
      <rPr>
        <b/>
        <sz val="12"/>
        <rFont val="宋体"/>
        <charset val="134"/>
      </rPr>
      <t>二</t>
    </r>
    <r>
      <rPr>
        <b/>
        <sz val="12"/>
        <rFont val="Times New Roman"/>
        <charset val="134"/>
      </rPr>
      <t>.</t>
    </r>
    <r>
      <rPr>
        <b/>
        <sz val="12"/>
        <rFont val="宋体"/>
        <charset val="134"/>
      </rPr>
      <t>消费税</t>
    </r>
  </si>
  <si>
    <r>
      <rPr>
        <b/>
        <sz val="12"/>
        <rFont val="宋体"/>
        <charset val="134"/>
      </rPr>
      <t>三</t>
    </r>
    <r>
      <rPr>
        <b/>
        <sz val="12"/>
        <rFont val="Times New Roman"/>
        <charset val="134"/>
      </rPr>
      <t>.</t>
    </r>
    <r>
      <rPr>
        <b/>
        <sz val="12"/>
        <rFont val="宋体"/>
        <charset val="134"/>
      </rPr>
      <t>上</t>
    </r>
    <r>
      <rPr>
        <b/>
        <sz val="12"/>
        <rFont val="Times New Roman"/>
        <charset val="134"/>
      </rPr>
      <t xml:space="preserve">       </t>
    </r>
    <r>
      <rPr>
        <b/>
        <sz val="12"/>
        <rFont val="宋体"/>
        <charset val="134"/>
      </rPr>
      <t>划</t>
    </r>
  </si>
  <si>
    <r>
      <rPr>
        <sz val="12"/>
        <color indexed="8"/>
        <rFont val="宋体"/>
        <charset val="134"/>
      </rPr>
      <t>上划中央</t>
    </r>
  </si>
  <si>
    <r>
      <rPr>
        <sz val="12"/>
        <color indexed="8"/>
        <rFont val="宋体"/>
        <charset val="134"/>
      </rPr>
      <t>上划省级</t>
    </r>
  </si>
  <si>
    <r>
      <rPr>
        <sz val="12"/>
        <color indexed="8"/>
        <rFont val="宋体"/>
        <charset val="134"/>
      </rPr>
      <t>上划市级</t>
    </r>
  </si>
  <si>
    <r>
      <rPr>
        <b/>
        <sz val="12"/>
        <color indexed="8"/>
        <rFont val="宋体"/>
        <charset val="134"/>
      </rPr>
      <t>一般公共预算收入合计</t>
    </r>
  </si>
  <si>
    <r>
      <rPr>
        <sz val="16"/>
        <rFont val="宋体"/>
        <charset val="134"/>
      </rPr>
      <t>附件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：</t>
    </r>
  </si>
  <si>
    <r>
      <rPr>
        <b/>
        <sz val="26"/>
        <rFont val="Times New Roman"/>
        <charset val="134"/>
      </rPr>
      <t>2026</t>
    </r>
    <r>
      <rPr>
        <b/>
        <sz val="26"/>
        <rFont val="宋体"/>
        <charset val="134"/>
      </rPr>
      <t>年蒸湘区一般公共预算支出预算表</t>
    </r>
  </si>
  <si>
    <r>
      <rPr>
        <sz val="12"/>
        <rFont val="宋体"/>
        <charset val="134"/>
      </rPr>
      <t>单位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万元</t>
    </r>
  </si>
  <si>
    <r>
      <rPr>
        <b/>
        <sz val="12"/>
        <rFont val="宋体"/>
        <charset val="134"/>
      </rPr>
      <t>功能科目</t>
    </r>
  </si>
  <si>
    <r>
      <rPr>
        <b/>
        <sz val="12"/>
        <rFont val="宋体"/>
        <charset val="134"/>
      </rPr>
      <t>科目名称</t>
    </r>
  </si>
  <si>
    <r>
      <rPr>
        <b/>
        <sz val="12"/>
        <rFont val="Times New Roman"/>
        <charset val="134"/>
      </rPr>
      <t>2026</t>
    </r>
    <r>
      <rPr>
        <b/>
        <sz val="12"/>
        <rFont val="宋体"/>
        <charset val="134"/>
      </rPr>
      <t>年预算数</t>
    </r>
  </si>
  <si>
    <r>
      <rPr>
        <b/>
        <sz val="12"/>
        <rFont val="宋体"/>
        <charset val="134"/>
      </rPr>
      <t>类</t>
    </r>
  </si>
  <si>
    <r>
      <rPr>
        <b/>
        <sz val="12"/>
        <rFont val="宋体"/>
        <charset val="134"/>
      </rPr>
      <t>款</t>
    </r>
  </si>
  <si>
    <r>
      <rPr>
        <b/>
        <sz val="12"/>
        <rFont val="宋体"/>
        <charset val="134"/>
      </rPr>
      <t>项</t>
    </r>
  </si>
  <si>
    <r>
      <rPr>
        <b/>
        <sz val="12"/>
        <rFont val="宋体"/>
        <charset val="134"/>
      </rPr>
      <t>小计</t>
    </r>
  </si>
  <si>
    <r>
      <rPr>
        <b/>
        <sz val="12"/>
        <rFont val="宋体"/>
        <charset val="134"/>
      </rPr>
      <t>区本级预算支出</t>
    </r>
  </si>
  <si>
    <r>
      <rPr>
        <b/>
        <sz val="12"/>
        <rFont val="宋体"/>
        <charset val="134"/>
      </rPr>
      <t>部门预算</t>
    </r>
  </si>
  <si>
    <r>
      <rPr>
        <b/>
        <sz val="12"/>
        <rFont val="宋体"/>
        <charset val="134"/>
      </rPr>
      <t>一般转移支付</t>
    </r>
  </si>
  <si>
    <r>
      <rPr>
        <b/>
        <sz val="12"/>
        <rFont val="宋体"/>
        <charset val="134"/>
      </rPr>
      <t>专项转移支付</t>
    </r>
  </si>
  <si>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计</t>
    </r>
  </si>
  <si>
    <r>
      <rPr>
        <b/>
        <sz val="12"/>
        <rFont val="宋体"/>
        <charset val="134"/>
      </rPr>
      <t>一般公共服务支出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</si>
  <si>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人大事务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</si>
  <si>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行政运行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</si>
  <si>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一般行政管理事务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</si>
  <si>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人大会议</t>
    </r>
  </si>
  <si>
    <r>
      <rPr>
        <sz val="12"/>
        <rFont val="宋体"/>
        <charset val="134"/>
      </rPr>
      <t>代表工作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</si>
  <si>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政协事务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</si>
  <si>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政协会议</t>
    </r>
  </si>
  <si>
    <r>
      <rPr>
        <sz val="12"/>
        <rFont val="宋体"/>
        <charset val="134"/>
      </rPr>
      <t>参政议政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</si>
  <si>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政府办公厅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室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及相关机构事务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</si>
  <si>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机关服务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</si>
  <si>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专项业务活动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</si>
  <si>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政务公开审批</t>
    </r>
  </si>
  <si>
    <r>
      <rPr>
        <sz val="12"/>
        <rFont val="宋体"/>
        <charset val="134"/>
      </rPr>
      <t>信访事务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</si>
  <si>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其他政府办公厅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室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及相关机构事务支出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</si>
  <si>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发展与改革事务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</si>
  <si>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战略规划与实施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</si>
  <si>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物价管理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</si>
  <si>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应对气候变化管理事务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</si>
  <si>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其他发展与改革事务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</si>
  <si>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统计信息事务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</si>
  <si>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信息事务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</si>
  <si>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专项统计业务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</si>
  <si>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专项普查活动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</si>
  <si>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统计抽样调查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</si>
  <si>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财政事务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</si>
  <si>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信息化建设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</si>
  <si>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财政委托业务支出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</si>
  <si>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其他财政事务支出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</si>
  <si>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税收事务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</si>
  <si>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税收业务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</si>
  <si>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其他税收事务支出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</si>
  <si>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审计事务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</si>
  <si>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审计业务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</si>
  <si>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海关事务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</si>
  <si>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其他海关事务支出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</si>
  <si>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人力资源事务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</si>
  <si>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军队转业干部安置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</si>
  <si>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引进人才费用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</si>
  <si>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公务员招考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</si>
  <si>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事业运行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</si>
  <si>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纪检监察事务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</si>
  <si>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其他纪检监察事务支出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</si>
  <si>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商贸事务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</si>
  <si>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招商引资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</si>
  <si>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其他商贸事务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</si>
  <si>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其他商贸事务支出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</si>
  <si>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知识产权事务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</si>
  <si>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专利审批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</si>
  <si>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专利试点和产业化推进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</si>
  <si>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知识产权宏观管理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</si>
  <si>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工商行政管理事务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</si>
  <si>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消费者权益保护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</si>
  <si>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民族事务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</si>
  <si>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港澳台侨事务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</si>
  <si>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台湾事务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</si>
  <si>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华侨事务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</si>
  <si>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档案事务</t>
    </r>
  </si>
  <si>
    <r>
      <rPr>
        <sz val="12"/>
        <rFont val="宋体"/>
        <charset val="134"/>
      </rPr>
      <t>档案馆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</si>
  <si>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民主党派及工商联事务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</si>
  <si>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参政议政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</si>
  <si>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其他民主党派及工商联事务支出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</si>
  <si>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群众团体事务</t>
    </r>
  </si>
  <si>
    <r>
      <rPr>
        <sz val="12"/>
        <rFont val="宋体"/>
        <charset val="134"/>
      </rPr>
      <t>工会事务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</si>
  <si>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其他群众团体事务支出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</si>
  <si>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党委办公厅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室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及相关机构事务</t>
    </r>
  </si>
  <si>
    <r>
      <rPr>
        <sz val="12"/>
        <rFont val="宋体"/>
        <charset val="134"/>
      </rPr>
      <t>其他党委办公厅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室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及相关机构事务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</si>
  <si>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组织事务</t>
    </r>
  </si>
  <si>
    <r>
      <rPr>
        <sz val="12"/>
        <rFont val="宋体"/>
        <charset val="134"/>
      </rPr>
      <t>公务员事务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</si>
  <si>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宣传事务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</si>
  <si>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宣传管理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</si>
  <si>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统战事务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</si>
  <si>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宗教事务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</si>
  <si>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其他共产党事务支出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</si>
  <si>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网信事务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</si>
  <si>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市场监督管理事务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</si>
  <si>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市场主体管理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</si>
  <si>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质量安全监管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</si>
  <si>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食品安全监管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</si>
  <si>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其他一般公共服务支出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</si>
  <si>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国家赔偿费用支出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</si>
  <si>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其他一般公共服务支出</t>
    </r>
  </si>
  <si>
    <r>
      <rPr>
        <b/>
        <sz val="12"/>
        <rFont val="宋体"/>
        <charset val="134"/>
      </rPr>
      <t>国防支出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</si>
  <si>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国防动员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</si>
  <si>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兵役征集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</si>
  <si>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人民防空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</si>
  <si>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国防教育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</si>
  <si>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民兵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</si>
  <si>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其他国防动员支出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</si>
  <si>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其他国防支出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</si>
  <si>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其他国防支出</t>
    </r>
  </si>
  <si>
    <r>
      <rPr>
        <b/>
        <sz val="12"/>
        <rFont val="宋体"/>
        <charset val="134"/>
      </rPr>
      <t>公共安全支出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</si>
  <si>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武装警察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</si>
  <si>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内卫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</si>
  <si>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消防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</si>
  <si>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公安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</si>
  <si>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治安管理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</si>
  <si>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禁毒管理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</si>
  <si>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道路交通管理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</si>
  <si>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拘押收教场所管理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</si>
  <si>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其他公安支出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</si>
  <si>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国家安全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</si>
  <si>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其他国家安全事务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</si>
  <si>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检察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</si>
  <si>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其他检察支出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</si>
  <si>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法院</t>
    </r>
  </si>
  <si>
    <r>
      <rPr>
        <sz val="12"/>
        <rFont val="Times New Roman"/>
        <charset val="134"/>
      </rPr>
      <t xml:space="preserve">  “</t>
    </r>
    <r>
      <rPr>
        <sz val="12"/>
        <rFont val="宋体"/>
        <charset val="134"/>
      </rPr>
      <t>两庭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建设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</si>
  <si>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其他法院支出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</si>
  <si>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司法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</si>
  <si>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基层司法业务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</si>
  <si>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普法宣传</t>
    </r>
  </si>
  <si>
    <r>
      <rPr>
        <sz val="12"/>
        <rFont val="宋体"/>
        <charset val="134"/>
      </rPr>
      <t>公共法律服务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</si>
  <si>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其他司法支出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</si>
  <si>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监狱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</si>
  <si>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犯人生活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</si>
  <si>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犯人改造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</si>
  <si>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强制隔离戒毒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</si>
  <si>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强制隔离戒毒人员生活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</si>
  <si>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强制隔离戒毒人员教育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</si>
  <si>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所政设施建设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</si>
  <si>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其他公共安全支出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</si>
  <si>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其他公共安全支出</t>
    </r>
  </si>
  <si>
    <r>
      <rPr>
        <b/>
        <sz val="12"/>
        <rFont val="宋体"/>
        <charset val="134"/>
      </rPr>
      <t>教育支出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</si>
  <si>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教育管理事务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</si>
  <si>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其他教育管理事务支出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</si>
  <si>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普通教育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</si>
  <si>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学前教育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</si>
  <si>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小学教育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</si>
  <si>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初中教育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</si>
  <si>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高中教育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</si>
  <si>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高等教育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</si>
  <si>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其他普通教育支出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</si>
  <si>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职业教育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</si>
  <si>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中专教育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</si>
  <si>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技校教育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</si>
  <si>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高等职业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</si>
  <si>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其他职业教育支出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</si>
  <si>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广播电视教育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</si>
  <si>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广播电视学校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</si>
  <si>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特殊教育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</si>
  <si>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特殊学校教育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</si>
  <si>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进修及培训</t>
    </r>
  </si>
  <si>
    <r>
      <rPr>
        <sz val="12"/>
        <rFont val="宋体"/>
        <charset val="134"/>
      </rPr>
      <t>教师培训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</si>
  <si>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其他进修及培训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</si>
  <si>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教育费附加安排的支出</t>
    </r>
  </si>
  <si>
    <r>
      <rPr>
        <sz val="12"/>
        <rFont val="宋体"/>
        <charset val="134"/>
      </rPr>
      <t>其他教育费附加安排的支出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</si>
  <si>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其他教育支出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</si>
  <si>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其他教育支出</t>
    </r>
  </si>
  <si>
    <r>
      <rPr>
        <b/>
        <sz val="12"/>
        <rFont val="宋体"/>
        <charset val="134"/>
      </rPr>
      <t>科学技术支出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</si>
  <si>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科学技术管理事务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</si>
  <si>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基础研究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</si>
  <si>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自然科学基金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</si>
  <si>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应用研究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</si>
  <si>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机构运行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</si>
  <si>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技术研究与开发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</si>
  <si>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科技成果转化与扩散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</si>
  <si>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其他技术研究与开发支出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</si>
  <si>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科技条件与服务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</si>
  <si>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其他科技条件与服务支出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</si>
  <si>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社会科学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</si>
  <si>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社会科学研究机构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</si>
  <si>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社会科学研究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</si>
  <si>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科学技术普及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</si>
  <si>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科普活动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</si>
  <si>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青少年科技活动</t>
    </r>
  </si>
  <si>
    <r>
      <rPr>
        <sz val="12"/>
        <rFont val="宋体"/>
        <charset val="134"/>
      </rPr>
      <t>其他科学技术普及支出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</si>
  <si>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其他科学技术支出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</si>
  <si>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科技奖励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</si>
  <si>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其他科学技术支出</t>
    </r>
  </si>
  <si>
    <r>
      <rPr>
        <b/>
        <sz val="12"/>
        <rFont val="宋体"/>
        <charset val="134"/>
      </rPr>
      <t>文化旅游体育与传媒支出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</si>
  <si>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文化和旅游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</si>
  <si>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图书馆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</si>
  <si>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文化展示及纪念机构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</si>
  <si>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艺术表演团体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</si>
  <si>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文化活动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</si>
  <si>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群众文化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</si>
  <si>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旅游宣传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</si>
  <si>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文化和旅游管理事务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</si>
  <si>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其他文化支出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</si>
  <si>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文物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</si>
  <si>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文物保护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</si>
  <si>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博物馆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</si>
  <si>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</si>
  <si>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体育竞赛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</si>
  <si>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体育训练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</si>
  <si>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体育场馆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</si>
  <si>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群众体育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</si>
  <si>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其他体育支出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</si>
  <si>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广播影视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</si>
  <si>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电视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</si>
  <si>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电影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</si>
  <si>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其他广播影视支出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</si>
  <si>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新闻出版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</si>
  <si>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新闻通讯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</si>
  <si>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出版市场管理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</si>
  <si>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其他文化体育与传媒支出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</si>
  <si>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其他文化体育与传媒支出</t>
    </r>
  </si>
  <si>
    <r>
      <rPr>
        <b/>
        <sz val="12"/>
        <rFont val="宋体"/>
        <charset val="134"/>
      </rPr>
      <t>社会保障和就业支出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</si>
  <si>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人力资源和社会保障管理事务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</si>
  <si>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综合业务管理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</si>
  <si>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劳动保障监察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</si>
  <si>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社会保险业务管理事务</t>
    </r>
  </si>
  <si>
    <r>
      <rPr>
        <sz val="12"/>
        <rFont val="宋体"/>
        <charset val="134"/>
      </rPr>
      <t>一般行政管理事务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</si>
  <si>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社会保险经办机构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</si>
  <si>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其他人力资源和社会保障管理事务支出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</si>
  <si>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民政管理事务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</si>
  <si>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拥军优属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</si>
  <si>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老龄事务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</si>
  <si>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民间组织管理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</si>
  <si>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行政区划和地名管理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</si>
  <si>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基层政权和社区建设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</si>
  <si>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部队供应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</si>
  <si>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其他民政管理事务支出</t>
    </r>
  </si>
  <si>
    <r>
      <rPr>
        <sz val="12"/>
        <rFont val="宋体"/>
        <charset val="134"/>
      </rPr>
      <t>行政事业离退休</t>
    </r>
  </si>
  <si>
    <r>
      <rPr>
        <sz val="12"/>
        <rFont val="宋体"/>
        <charset val="134"/>
      </rPr>
      <t>对机关事业单位基本养老保险基金的补助</t>
    </r>
  </si>
  <si>
    <r>
      <rPr>
        <sz val="12"/>
        <rFont val="宋体"/>
        <charset val="134"/>
      </rPr>
      <t>对机关事业单位职业年金的补助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</si>
  <si>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就业补助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</si>
  <si>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其他就业补助支出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</si>
  <si>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怃恤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</si>
  <si>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死亡怃恤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</si>
  <si>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优抚事业单位支出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</si>
  <si>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义务兵优待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</si>
  <si>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其他优抚支出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</si>
  <si>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退役安置</t>
    </r>
  </si>
  <si>
    <r>
      <rPr>
        <sz val="12"/>
        <rFont val="宋体"/>
        <charset val="134"/>
      </rPr>
      <t>退役士兵安置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</si>
  <si>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军队移交政府离退休干部管理机构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</si>
  <si>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其他退役安置支出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</si>
  <si>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社会福利</t>
    </r>
  </si>
  <si>
    <r>
      <rPr>
        <sz val="12"/>
        <rFont val="宋体"/>
        <charset val="134"/>
      </rPr>
      <t>老年福利</t>
    </r>
  </si>
  <si>
    <r>
      <rPr>
        <sz val="12"/>
        <rFont val="宋体"/>
        <charset val="134"/>
      </rPr>
      <t>儿童福利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</si>
  <si>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其他社会福利支出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</si>
  <si>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残疾人事业</t>
    </r>
  </si>
  <si>
    <r>
      <rPr>
        <sz val="12"/>
        <rFont val="宋体"/>
        <charset val="134"/>
      </rPr>
      <t>残疾人康复</t>
    </r>
  </si>
  <si>
    <r>
      <rPr>
        <sz val="12"/>
        <rFont val="宋体"/>
        <charset val="134"/>
      </rPr>
      <t>残疾人生活和护理补贴</t>
    </r>
  </si>
  <si>
    <r>
      <rPr>
        <sz val="12"/>
        <rFont val="宋体"/>
        <charset val="134"/>
      </rPr>
      <t>红十字事业</t>
    </r>
  </si>
  <si>
    <r>
      <rPr>
        <sz val="12"/>
        <rFont val="宋体"/>
        <charset val="134"/>
      </rPr>
      <t>行政运行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</si>
  <si>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最低生活保障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</si>
  <si>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城市最低生活保障金支出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</si>
  <si>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农村最低生活保障金支出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</si>
  <si>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临时救助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</si>
  <si>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临时救助支出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</si>
  <si>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流浪乞讨人员救助支出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</si>
  <si>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其他生活救助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</si>
  <si>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其他城市生活救助</t>
    </r>
  </si>
  <si>
    <r>
      <rPr>
        <sz val="12"/>
        <rFont val="宋体"/>
        <charset val="134"/>
      </rPr>
      <t>财政对基本养老保险基金的补助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</si>
  <si>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财政对企业职工基本养老保险基金的补助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</si>
  <si>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财政对城乡居民基本养老保险基金的补助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</si>
  <si>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财政对其他基本养老保险基金的补助</t>
    </r>
  </si>
  <si>
    <r>
      <rPr>
        <sz val="12"/>
        <rFont val="宋体"/>
        <charset val="134"/>
      </rPr>
      <t>财政对其他社会保险基金的补助</t>
    </r>
  </si>
  <si>
    <r>
      <rPr>
        <sz val="12"/>
        <rFont val="宋体"/>
        <charset val="134"/>
      </rPr>
      <t>退役军人管理事务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</si>
  <si>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其他退役军人事务管理支出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</si>
  <si>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其他社会保障和就业支出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</si>
  <si>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其他社会保障和就业支出</t>
    </r>
  </si>
  <si>
    <r>
      <rPr>
        <b/>
        <sz val="12"/>
        <rFont val="宋体"/>
        <charset val="134"/>
      </rPr>
      <t>卫生健康支出</t>
    </r>
  </si>
  <si>
    <r>
      <rPr>
        <sz val="12"/>
        <rFont val="宋体"/>
        <charset val="134"/>
      </rPr>
      <t>卫生健康管理事务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</si>
  <si>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其他卫生健康管理事务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</si>
  <si>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基层医疗卫生机构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</si>
  <si>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城市社区卫生机构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</si>
  <si>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其他基层医疗卫生机构支出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</si>
  <si>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公共卫生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</si>
  <si>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疾病预防控制机构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</si>
  <si>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卫生监督机构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</si>
  <si>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妇幼保健机构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</si>
  <si>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采供血机构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</si>
  <si>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基本公共卫生服务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</si>
  <si>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重大公共卫生专项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</si>
  <si>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突发公共卫生事件应急处理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</si>
  <si>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其他公共卫生支出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</si>
  <si>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计划生育事务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</si>
  <si>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计划生育服务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</si>
  <si>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其他计划生育事务支出</t>
    </r>
  </si>
  <si>
    <r>
      <rPr>
        <sz val="12"/>
        <rFont val="宋体"/>
        <charset val="134"/>
      </rPr>
      <t>行政事业单位医疗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</si>
  <si>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公务员医疗补助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</si>
  <si>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其他行政事业单位医疗支出</t>
    </r>
  </si>
  <si>
    <r>
      <rPr>
        <sz val="12"/>
        <rFont val="宋体"/>
        <charset val="134"/>
      </rPr>
      <t>财政对基本医疗保险基金的补助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</si>
  <si>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财政对职工基本医疗保险基金的补助</t>
    </r>
  </si>
  <si>
    <r>
      <rPr>
        <sz val="12"/>
        <rFont val="宋体"/>
        <charset val="134"/>
      </rPr>
      <t>财政对城乡居民基本医疗保险基金的补助</t>
    </r>
  </si>
  <si>
    <r>
      <rPr>
        <sz val="12"/>
        <rFont val="宋体"/>
        <charset val="134"/>
      </rPr>
      <t>城乡医疗救助</t>
    </r>
  </si>
  <si>
    <r>
      <rPr>
        <sz val="12"/>
        <rFont val="宋体"/>
        <charset val="134"/>
      </rPr>
      <t>优抚对象医疗补助</t>
    </r>
  </si>
  <si>
    <r>
      <rPr>
        <sz val="12"/>
        <rFont val="宋体"/>
        <charset val="134"/>
      </rPr>
      <t>医疗保障管理事务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</si>
  <si>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其他医疗保障管理事务支出</t>
    </r>
  </si>
  <si>
    <r>
      <rPr>
        <sz val="12"/>
        <rFont val="宋体"/>
        <charset val="134"/>
      </rPr>
      <t>育幼服务</t>
    </r>
  </si>
  <si>
    <t>02</t>
  </si>
  <si>
    <r>
      <rPr>
        <sz val="12"/>
        <rFont val="宋体"/>
        <charset val="134"/>
      </rPr>
      <t>育儿补贴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</si>
  <si>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其他医疗卫生与计划生育支出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</si>
  <si>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其他医疗卫生与计划生育支出</t>
    </r>
  </si>
  <si>
    <r>
      <rPr>
        <b/>
        <sz val="12"/>
        <rFont val="宋体"/>
        <charset val="134"/>
      </rPr>
      <t>节能环保支出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</si>
  <si>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环境保护管理事务</t>
    </r>
  </si>
  <si>
    <r>
      <rPr>
        <sz val="12"/>
        <rFont val="宋体"/>
        <charset val="134"/>
      </rPr>
      <t>其他环境保护管理事务支出</t>
    </r>
  </si>
  <si>
    <r>
      <rPr>
        <sz val="12"/>
        <rFont val="宋体"/>
        <charset val="134"/>
      </rPr>
      <t>污染防治</t>
    </r>
  </si>
  <si>
    <r>
      <rPr>
        <sz val="12"/>
        <rFont val="宋体"/>
        <charset val="134"/>
      </rPr>
      <t>大气</t>
    </r>
  </si>
  <si>
    <r>
      <rPr>
        <sz val="12"/>
        <rFont val="宋体"/>
        <charset val="134"/>
      </rPr>
      <t>其他污染防治支出</t>
    </r>
  </si>
  <si>
    <r>
      <rPr>
        <sz val="12"/>
        <rFont val="宋体"/>
        <charset val="134"/>
      </rPr>
      <t>自然生态保护</t>
    </r>
  </si>
  <si>
    <r>
      <rPr>
        <sz val="12"/>
        <rFont val="宋体"/>
        <charset val="134"/>
      </rPr>
      <t>其他自然生态保护支出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</si>
  <si>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能源管理事务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</si>
  <si>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其他能源管理事务支出</t>
    </r>
  </si>
  <si>
    <r>
      <rPr>
        <b/>
        <sz val="12"/>
        <rFont val="宋体"/>
        <charset val="134"/>
      </rPr>
      <t>城乡社区支出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</si>
  <si>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城乡社区管理事务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</si>
  <si>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城管执法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</si>
  <si>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其他城乡社区管理事务支出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</si>
  <si>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城乡社区规划与管理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</si>
  <si>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城乡社区规划与管理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</si>
  <si>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城乡社区公共设施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</si>
  <si>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其他城乡社区公共设施支出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</si>
  <si>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城乡社区环境卫生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</si>
  <si>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城乡社区环境卫生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</si>
  <si>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建设市场管理与监督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</si>
  <si>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建设市场管理与监督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</si>
  <si>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其他城乡社区支出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</si>
  <si>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其他城乡社区支出</t>
    </r>
  </si>
  <si>
    <r>
      <rPr>
        <b/>
        <sz val="12"/>
        <rFont val="宋体"/>
        <charset val="134"/>
      </rPr>
      <t>农林水支出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</si>
  <si>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农业农村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</si>
  <si>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科技转化与推广服务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</si>
  <si>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病虫害控制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</si>
  <si>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农产品质量安全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</si>
  <si>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执法监管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</si>
  <si>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统计监测与信息服务</t>
    </r>
  </si>
  <si>
    <r>
      <rPr>
        <sz val="12"/>
        <rFont val="宋体"/>
        <charset val="134"/>
      </rPr>
      <t>农业生产发展</t>
    </r>
  </si>
  <si>
    <r>
      <rPr>
        <sz val="12"/>
        <rFont val="宋体"/>
        <charset val="134"/>
      </rPr>
      <t>农业产品组织化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</si>
  <si>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农产品加工与促销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</si>
  <si>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农村社会事业</t>
    </r>
  </si>
  <si>
    <r>
      <rPr>
        <sz val="12"/>
        <rFont val="宋体"/>
        <charset val="134"/>
      </rPr>
      <t>耕地建设与利用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</si>
  <si>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其他农业支出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</si>
  <si>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林业和草原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</si>
  <si>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林业事业机构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</si>
  <si>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森林培育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</si>
  <si>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林业技术推广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</si>
  <si>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动植物保护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</si>
  <si>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林业质量安全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</si>
  <si>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林业防灾减灾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</si>
  <si>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其他林业支出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</si>
  <si>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水利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</si>
  <si>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水利行业业务管理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</si>
  <si>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水利工程建设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</si>
  <si>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水利工程运行与维护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</si>
  <si>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水资源保护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</si>
  <si>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水质监测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</si>
  <si>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水文测报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</si>
  <si>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防汛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</si>
  <si>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水利技术推广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</si>
  <si>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水资源安排的支出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</si>
  <si>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其他水利支出</t>
    </r>
  </si>
  <si>
    <t>巩固拓展脱贫攻坚成果衔接乡村振兴</t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</si>
  <si>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农村基础设施建设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</si>
  <si>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生产发展</t>
    </r>
  </si>
  <si>
    <r>
      <rPr>
        <sz val="12"/>
        <rFont val="宋体"/>
        <charset val="134"/>
      </rPr>
      <t>其他巩固脱贫衔接乡村振兴支出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</si>
  <si>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农业综合开发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</si>
  <si>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其他农业综合开发支出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</si>
  <si>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农村综合改革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</si>
  <si>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对村级一事一议的补助</t>
    </r>
  </si>
  <si>
    <r>
      <rPr>
        <sz val="10"/>
        <rFont val="宋体"/>
        <charset val="134"/>
      </rPr>
      <t>其他农村综合改革支出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</si>
  <si>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其他农林水支出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</si>
  <si>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其他农林水支出</t>
    </r>
  </si>
  <si>
    <r>
      <rPr>
        <b/>
        <sz val="12"/>
        <rFont val="宋体"/>
        <charset val="134"/>
      </rPr>
      <t>交通运输支出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</si>
  <si>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公路水路运输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</si>
  <si>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海事管理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</si>
  <si>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其他公路水路运输支出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</si>
  <si>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其他交通运输支出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</si>
  <si>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其他交通运输支出</t>
    </r>
  </si>
  <si>
    <r>
      <rPr>
        <b/>
        <sz val="12"/>
        <rFont val="宋体"/>
        <charset val="134"/>
      </rPr>
      <t>资源勘探工业信息等支出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</si>
  <si>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资源勘探开发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</si>
  <si>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其他资源勘探业务支出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</si>
  <si>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制造业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</si>
  <si>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其他制造业支出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</si>
  <si>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建筑业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</si>
  <si>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其他建筑业支出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</si>
  <si>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工业和信息产业监管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</si>
  <si>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安全监管监察专项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</si>
  <si>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其他工业和信息产业监管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</si>
  <si>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国有资产监管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</si>
  <si>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支持中小企业发展和管理支出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</si>
  <si>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其他支持中小企业发展和管理支出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</si>
  <si>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其他资源勘探信息等支出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</si>
  <si>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黄金事务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</si>
  <si>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其他资源勘察信息等支出</t>
    </r>
  </si>
  <si>
    <r>
      <rPr>
        <b/>
        <sz val="12"/>
        <rFont val="宋体"/>
        <charset val="134"/>
      </rPr>
      <t>商业服务业等支出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</si>
  <si>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商业流通事务</t>
    </r>
  </si>
  <si>
    <r>
      <rPr>
        <sz val="12"/>
        <rFont val="宋体"/>
        <charset val="134"/>
      </rPr>
      <t>其他商业流通事务支出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</si>
  <si>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旅游业管理与服务支出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</si>
  <si>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其他商业服务业等支出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</si>
  <si>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其他商业服务业等支出</t>
    </r>
  </si>
  <si>
    <r>
      <rPr>
        <b/>
        <sz val="12"/>
        <rFont val="宋体"/>
        <charset val="134"/>
      </rPr>
      <t>国土海洋气象等支出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</si>
  <si>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国土资源事务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</si>
  <si>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土地资源储备支出</t>
    </r>
  </si>
  <si>
    <r>
      <rPr>
        <sz val="12"/>
        <rFont val="宋体"/>
        <charset val="134"/>
      </rPr>
      <t>自然资源社会规划管理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</si>
  <si>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其他国土资源事务支出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</si>
  <si>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地震事务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</si>
  <si>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地震监测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</si>
  <si>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气象事务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</si>
  <si>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气象服务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</si>
  <si>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气象装备保障维护</t>
    </r>
  </si>
  <si>
    <r>
      <rPr>
        <b/>
        <sz val="12"/>
        <rFont val="宋体"/>
        <charset val="134"/>
      </rPr>
      <t>住房保障支出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</si>
  <si>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保障性安居工程支出</t>
    </r>
  </si>
  <si>
    <r>
      <rPr>
        <sz val="12"/>
        <rFont val="宋体"/>
        <charset val="134"/>
      </rPr>
      <t>老旧小区改造</t>
    </r>
  </si>
  <si>
    <r>
      <rPr>
        <sz val="12"/>
        <rFont val="宋体"/>
        <charset val="134"/>
      </rPr>
      <t>其他保障性安居工程支出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</si>
  <si>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住房改革支出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</si>
  <si>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住房公积金</t>
    </r>
  </si>
  <si>
    <r>
      <rPr>
        <b/>
        <sz val="12"/>
        <rFont val="宋体"/>
        <charset val="134"/>
      </rPr>
      <t>糖油物资储备支出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</si>
  <si>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粮油事务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</si>
  <si>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其他粮油事务支出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</si>
  <si>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重要商品储备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</si>
  <si>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购房补贴</t>
    </r>
  </si>
  <si>
    <r>
      <rPr>
        <b/>
        <sz val="12"/>
        <rFont val="宋体"/>
        <charset val="134"/>
      </rPr>
      <t>灾害防治及应急管理支出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</si>
  <si>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应急管理事务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</si>
  <si>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其他应急支出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</si>
  <si>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消防事物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</si>
  <si>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消防应急救援</t>
    </r>
  </si>
  <si>
    <r>
      <rPr>
        <b/>
        <sz val="12"/>
        <rFont val="宋体"/>
        <charset val="134"/>
      </rPr>
      <t>预备费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</si>
  <si>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预备费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</si>
  <si>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预备费</t>
    </r>
  </si>
  <si>
    <r>
      <rPr>
        <b/>
        <sz val="12"/>
        <rFont val="宋体"/>
        <charset val="134"/>
      </rPr>
      <t>国债还本付息支出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</si>
  <si>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国内债务付息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</si>
  <si>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国内债务付息</t>
    </r>
  </si>
  <si>
    <r>
      <rPr>
        <b/>
        <sz val="12"/>
        <rFont val="宋体"/>
        <charset val="134"/>
      </rPr>
      <t>其他支出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</si>
  <si>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年初预留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</si>
  <si>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年初预留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</si>
  <si>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其他支出</t>
    </r>
  </si>
  <si>
    <r>
      <rPr>
        <b/>
        <sz val="12"/>
        <rFont val="宋体"/>
        <charset val="134"/>
      </rPr>
      <t>债务付息支出</t>
    </r>
  </si>
  <si>
    <r>
      <rPr>
        <sz val="12"/>
        <rFont val="宋体"/>
        <charset val="134"/>
      </rPr>
      <t>地方政府一般债务付息支出</t>
    </r>
    <r>
      <rPr>
        <sz val="12"/>
        <rFont val="Times New Roman"/>
        <charset val="134"/>
      </rPr>
      <t xml:space="preserve"> </t>
    </r>
  </si>
  <si>
    <r>
      <rPr>
        <b/>
        <sz val="22"/>
        <rFont val="Times New Roman"/>
        <charset val="134"/>
      </rPr>
      <t>2026</t>
    </r>
    <r>
      <rPr>
        <b/>
        <sz val="22"/>
        <rFont val="宋体"/>
        <charset val="134"/>
      </rPr>
      <t>年蒸湘区一般公共预算本级支出预算表</t>
    </r>
  </si>
  <si>
    <t>部门预算</t>
  </si>
  <si>
    <t>代表工作</t>
  </si>
  <si>
    <t>参政议政</t>
  </si>
  <si>
    <t>档案馆</t>
  </si>
  <si>
    <t>其他党委办公厅(室)及相关机构事务</t>
  </si>
  <si>
    <t>公务员事务</t>
  </si>
  <si>
    <t>其他科学技术普及支出</t>
  </si>
  <si>
    <t>对机关事业单位职业年金的补助</t>
  </si>
  <si>
    <t>退役士兵安置</t>
  </si>
  <si>
    <t>残疾人生活和护理补贴</t>
  </si>
  <si>
    <t>财政对城乡居民基本医疗保险基金的补助</t>
  </si>
  <si>
    <t>育幼服务</t>
  </si>
  <si>
    <t>育儿补贴</t>
  </si>
  <si>
    <t>其他环境保护管理事务支出</t>
  </si>
  <si>
    <t>污染防治</t>
  </si>
  <si>
    <t>大气</t>
  </si>
  <si>
    <t>其他污染防治支出</t>
  </si>
  <si>
    <t>自然生态保护</t>
  </si>
  <si>
    <t>其他自然生态保护支出</t>
  </si>
  <si>
    <t>耕地建设与利用</t>
  </si>
  <si>
    <t>其他巩固脱贫衔接乡村振兴支出</t>
  </si>
  <si>
    <t>其他农村综合改革支出</t>
  </si>
  <si>
    <t>其他商业流通事务支出</t>
  </si>
  <si>
    <t>自然资源社会规划管理</t>
  </si>
  <si>
    <t>老旧小区改造</t>
  </si>
  <si>
    <t>其他保障性安居工程支出</t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</si>
  <si>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：</t>
    </r>
  </si>
  <si>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年蒸湘区一般公共预算本级基本支出预算表</t>
    </r>
  </si>
  <si>
    <t/>
  </si>
  <si>
    <r>
      <rPr>
        <sz val="11"/>
        <color theme="1"/>
        <rFont val="宋体"/>
        <charset val="134"/>
      </rPr>
      <t>单位：万元</t>
    </r>
  </si>
  <si>
    <r>
      <rPr>
        <b/>
        <sz val="12"/>
        <rFont val="宋体"/>
        <charset val="134"/>
      </rPr>
      <t>部门预算支出经济分类科目</t>
    </r>
  </si>
  <si>
    <r>
      <rPr>
        <b/>
        <sz val="12"/>
        <rFont val="宋体"/>
        <charset val="134"/>
      </rPr>
      <t>本年支出合计</t>
    </r>
  </si>
  <si>
    <r>
      <rPr>
        <b/>
        <sz val="12"/>
        <rFont val="宋体"/>
        <charset val="134"/>
      </rPr>
      <t>人员经费</t>
    </r>
  </si>
  <si>
    <r>
      <rPr>
        <b/>
        <sz val="12"/>
        <rFont val="宋体"/>
        <charset val="134"/>
      </rPr>
      <t>公用经费</t>
    </r>
  </si>
  <si>
    <r>
      <rPr>
        <b/>
        <sz val="12"/>
        <rFont val="宋体"/>
        <charset val="134"/>
      </rPr>
      <t>科目代码</t>
    </r>
  </si>
  <si>
    <r>
      <rPr>
        <b/>
        <sz val="10"/>
        <rFont val="宋体"/>
        <charset val="134"/>
      </rPr>
      <t>合计</t>
    </r>
  </si>
  <si>
    <r>
      <rPr>
        <b/>
        <sz val="10"/>
        <rFont val="宋体"/>
        <charset val="134"/>
      </rPr>
      <t>工资福利支出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</si>
  <si>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基本工资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</si>
  <si>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津贴补贴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</si>
  <si>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奖金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</si>
  <si>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机关事业单位基本养老保险缴费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</si>
  <si>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职工基本医疗保险缴费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</si>
  <si>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其他社会保障缴费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</si>
  <si>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住房公积金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</si>
  <si>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其他工资福利支出</t>
    </r>
  </si>
  <si>
    <r>
      <rPr>
        <b/>
        <sz val="10"/>
        <rFont val="宋体"/>
        <charset val="134"/>
      </rPr>
      <t>商品和服务支出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</si>
  <si>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办公费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</si>
  <si>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印刷费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</si>
  <si>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水费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</si>
  <si>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电费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</si>
  <si>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邮电费</t>
    </r>
  </si>
  <si>
    <t xml:space="preserve"> 取暖费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</si>
  <si>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物业管理费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</si>
  <si>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差旅费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</si>
  <si>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维修（护）费</t>
    </r>
  </si>
  <si>
    <t xml:space="preserve"> 租赁费</t>
  </si>
  <si>
    <t xml:space="preserve"> 会议费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</si>
  <si>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培训费</t>
    </r>
  </si>
  <si>
    <t xml:space="preserve"> 公务接待</t>
  </si>
  <si>
    <t xml:space="preserve"> 专用材料费</t>
  </si>
  <si>
    <t xml:space="preserve"> 装备购置费</t>
  </si>
  <si>
    <t xml:space="preserve"> 专用燃料费</t>
  </si>
  <si>
    <t xml:space="preserve"> 劳务费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</si>
  <si>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委托业务费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</si>
  <si>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工会经费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</si>
  <si>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福利费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</si>
  <si>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公务用车运行维护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</si>
  <si>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其他交通费用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</si>
  <si>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税金及附加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</si>
  <si>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其他商品和服务支出</t>
    </r>
  </si>
  <si>
    <r>
      <rPr>
        <b/>
        <sz val="10"/>
        <rFont val="宋体"/>
        <charset val="134"/>
      </rPr>
      <t>对个人和家庭的补助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</si>
  <si>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生活补助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</si>
  <si>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奖励金</t>
    </r>
  </si>
  <si>
    <t>附件5：</t>
  </si>
  <si>
    <t>2026年蒸湘区一般公共预算税收返还和转移支付情况表</t>
  </si>
  <si>
    <t>单位：万元</t>
  </si>
  <si>
    <r>
      <rPr>
        <sz val="11"/>
        <rFont val="宋体"/>
        <charset val="134"/>
      </rPr>
      <t>收入</t>
    </r>
  </si>
  <si>
    <r>
      <rPr>
        <sz val="11"/>
        <rFont val="宋体"/>
        <charset val="134"/>
      </rPr>
      <t>支出</t>
    </r>
  </si>
  <si>
    <r>
      <rPr>
        <sz val="11"/>
        <rFont val="宋体"/>
        <charset val="134"/>
      </rPr>
      <t>项目</t>
    </r>
  </si>
  <si>
    <r>
      <rPr>
        <sz val="11"/>
        <rFont val="宋体"/>
        <charset val="134"/>
      </rPr>
      <t>预算数</t>
    </r>
  </si>
  <si>
    <r>
      <rPr>
        <sz val="11"/>
        <rFont val="宋体"/>
        <charset val="134"/>
      </rPr>
      <t>地方一般公共预算收入</t>
    </r>
  </si>
  <si>
    <r>
      <rPr>
        <sz val="11"/>
        <rFont val="宋体"/>
        <charset val="134"/>
      </rPr>
      <t>一般转移支付支出</t>
    </r>
  </si>
  <si>
    <r>
      <rPr>
        <sz val="11"/>
        <rFont val="宋体"/>
        <charset val="134"/>
      </rPr>
      <t>上级补助收入</t>
    </r>
  </si>
  <si>
    <r>
      <rPr>
        <sz val="11"/>
        <rFont val="宋体"/>
        <charset val="134"/>
      </rPr>
      <t>专项转移支付支出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</si>
  <si>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返还性收入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</si>
  <si>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增值税和消费税税收返还收入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</si>
  <si>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所得税基数返还收入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</si>
  <si>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营改增税收返还收入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</si>
  <si>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城镇土地使用税基数返还收入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</si>
  <si>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一般性转移支付收入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</si>
  <si>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体制补助收入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</si>
  <si>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均衡性转移支付收入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</si>
  <si>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县级基本财力保障机制奖补资金收入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</si>
  <si>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企业事业单位划转补助收入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</si>
  <si>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固定数额补助收入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</si>
  <si>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一般公共服务共同财政事权转移支付收入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</si>
  <si>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公共安全共同财政事权转移支付收入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</si>
  <si>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教育共同财政事权转移支付收入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</si>
  <si>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文化旅游体育与传媒共同财政事权转移支付收入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</si>
  <si>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社会保障和就业共同财政事权转移支付收入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</si>
  <si>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卫生健康共同财政事权转移支付收入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</si>
  <si>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农林水共同财政事权转移支付收入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</si>
  <si>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住房保障共同财政事权转移支付收入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</si>
  <si>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其他一般性转移支付收入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</si>
  <si>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专项转移支付收入</t>
    </r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</si>
  <si>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</si>
  <si>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调入资金</t>
    </r>
    <r>
      <rPr>
        <sz val="11"/>
        <rFont val="Times New Roman"/>
        <charset val="134"/>
      </rPr>
      <t xml:space="preserve">   </t>
    </r>
  </si>
  <si>
    <r>
      <rPr>
        <sz val="11"/>
        <rFont val="Times New Roman"/>
        <charset val="134"/>
      </rPr>
      <t xml:space="preserve">  1.</t>
    </r>
    <r>
      <rPr>
        <sz val="11"/>
        <rFont val="宋体"/>
        <charset val="134"/>
      </rPr>
      <t>政府性基金预算调入</t>
    </r>
  </si>
  <si>
    <r>
      <rPr>
        <sz val="11"/>
        <rFont val="Times New Roman"/>
        <charset val="134"/>
      </rPr>
      <t xml:space="preserve">  3.</t>
    </r>
    <r>
      <rPr>
        <sz val="11"/>
        <rFont val="宋体"/>
        <charset val="134"/>
      </rPr>
      <t>财政专户管理资金调入</t>
    </r>
  </si>
  <si>
    <r>
      <rPr>
        <sz val="11"/>
        <rFont val="Times New Roman"/>
        <charset val="134"/>
      </rPr>
      <t xml:space="preserve">  4.</t>
    </r>
    <r>
      <rPr>
        <sz val="11"/>
        <rFont val="宋体"/>
        <charset val="134"/>
      </rPr>
      <t>其他调入</t>
    </r>
  </si>
  <si>
    <r>
      <rPr>
        <sz val="11"/>
        <rFont val="宋体"/>
        <charset val="134"/>
      </rPr>
      <t>财力性转移支付统筹用于本级支出</t>
    </r>
  </si>
  <si>
    <r>
      <rPr>
        <sz val="11"/>
        <rFont val="宋体"/>
        <charset val="134"/>
      </rPr>
      <t>预算稳定调节基金</t>
    </r>
  </si>
  <si>
    <r>
      <rPr>
        <sz val="11"/>
        <rFont val="宋体"/>
        <charset val="134"/>
      </rPr>
      <t>债务转贷收入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</si>
  <si>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结转下年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</si>
  <si>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地方政府一般债务转贷收入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</si>
  <si>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地方政府再融资债券转贷收入</t>
    </r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</si>
  <si>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入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</si>
  <si>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出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</si>
  <si>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r>
      <rPr>
        <sz val="11"/>
        <rFont val="宋体"/>
        <charset val="134"/>
      </rPr>
      <t>注：蒸湘区对街道均按部门预算单位进行管理，无对下级税收返还和转移支付。</t>
    </r>
  </si>
  <si>
    <t>附件6：</t>
  </si>
  <si>
    <t>2026年蒸湘区一般公共预算转移支付预算项目情况表</t>
  </si>
  <si>
    <r>
      <rPr>
        <sz val="12"/>
        <rFont val="黑体"/>
        <charset val="134"/>
      </rPr>
      <t>项目</t>
    </r>
  </si>
  <si>
    <r>
      <rPr>
        <sz val="12"/>
        <rFont val="黑体"/>
        <charset val="134"/>
      </rPr>
      <t>本年预算数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</si>
  <si>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一般公共服务支出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</si>
  <si>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国防支出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</si>
  <si>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公共安全支出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</si>
  <si>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教育支出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</si>
  <si>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科学技术支出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</si>
  <si>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文化旅游体育与传媒支出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</si>
  <si>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社会保障和就业支出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</si>
  <si>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卫生健康支出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</si>
  <si>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节能环保支出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</si>
  <si>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城乡社区支出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</si>
  <si>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农林水支出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</si>
  <si>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交通运输支出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</si>
  <si>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资源勘探工业信息等支出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</si>
  <si>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商业服务业等支出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</si>
  <si>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</si>
  <si>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住房保障支出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</si>
  <si>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灾害防治及应急管理支出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</si>
  <si>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其他支出</t>
    </r>
  </si>
  <si>
    <r>
      <rPr>
        <sz val="12"/>
        <rFont val="宋体"/>
        <charset val="134"/>
      </rPr>
      <t>注：财力性转移支付用于统筹支出，不纳入该支出范围</t>
    </r>
  </si>
  <si>
    <t>附件6-1：</t>
  </si>
  <si>
    <t>2026年蒸湘区一般公共预算专项转移支付分地区、分项目预算明细表</t>
  </si>
  <si>
    <t>项目</t>
  </si>
  <si>
    <t>地区</t>
  </si>
  <si>
    <t>金额</t>
  </si>
  <si>
    <t>注：蒸湘区对街道均按部门预算单位进行管理，无对下级税收返还和转移支付。</t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</si>
  <si>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：</t>
    </r>
  </si>
  <si>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年蒸湘区政府支出经济分类科目预算表</t>
    </r>
  </si>
  <si>
    <r>
      <rPr>
        <sz val="10"/>
        <rFont val="宋体"/>
        <charset val="134"/>
      </rPr>
      <t>单位：万元</t>
    </r>
  </si>
  <si>
    <r>
      <rPr>
        <sz val="10"/>
        <rFont val="黑体"/>
        <charset val="134"/>
      </rPr>
      <t>科目代码</t>
    </r>
  </si>
  <si>
    <r>
      <rPr>
        <sz val="10"/>
        <rFont val="黑体"/>
        <charset val="134"/>
      </rPr>
      <t>科目名称</t>
    </r>
  </si>
  <si>
    <r>
      <rPr>
        <sz val="10"/>
        <rFont val="黑体"/>
        <charset val="134"/>
      </rPr>
      <t>金额</t>
    </r>
  </si>
  <si>
    <r>
      <rPr>
        <sz val="10"/>
        <rFont val="黑体"/>
        <charset val="134"/>
      </rPr>
      <t>备注</t>
    </r>
  </si>
  <si>
    <t>501</t>
  </si>
  <si>
    <r>
      <rPr>
        <sz val="10"/>
        <rFont val="宋体"/>
        <charset val="134"/>
      </rPr>
      <t>机关工资福利支出</t>
    </r>
  </si>
  <si>
    <t>50101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</si>
  <si>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工资奖金津补贴</t>
    </r>
  </si>
  <si>
    <t>50102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</si>
  <si>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社会保障缴费</t>
    </r>
  </si>
  <si>
    <t>50103</t>
  </si>
  <si>
    <t>50199</t>
  </si>
  <si>
    <t>502</t>
  </si>
  <si>
    <r>
      <rPr>
        <sz val="10"/>
        <rFont val="宋体"/>
        <charset val="134"/>
      </rPr>
      <t>机关商品和服务支出</t>
    </r>
  </si>
  <si>
    <t>50201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</si>
  <si>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办公经费</t>
    </r>
  </si>
  <si>
    <t>50202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</si>
  <si>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会议费</t>
    </r>
  </si>
  <si>
    <t>50203</t>
  </si>
  <si>
    <t>50204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</si>
  <si>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专用材料购置费</t>
    </r>
  </si>
  <si>
    <t>50205</t>
  </si>
  <si>
    <t xml:space="preserve"> 50206</t>
  </si>
  <si>
    <t xml:space="preserve"> 公务接待费</t>
  </si>
  <si>
    <t xml:space="preserve"> 50208</t>
  </si>
  <si>
    <t xml:space="preserve"> 公务用车运行维护费</t>
  </si>
  <si>
    <t>50299</t>
  </si>
  <si>
    <r>
      <rPr>
        <sz val="10"/>
        <rFont val="宋体"/>
        <charset val="134"/>
      </rPr>
      <t>机关资本性支出（一）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</si>
  <si>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土地征迁补偿和安置支出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</si>
  <si>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设备购置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</si>
  <si>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大型修缮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</si>
  <si>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其他资本性支出</t>
    </r>
  </si>
  <si>
    <r>
      <rPr>
        <sz val="10"/>
        <rFont val="宋体"/>
        <charset val="134"/>
      </rPr>
      <t>机关资本性支出（二）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</si>
  <si>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基础设施建设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</si>
  <si>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公务用车购置</t>
    </r>
  </si>
  <si>
    <r>
      <rPr>
        <sz val="10"/>
        <rFont val="宋体"/>
        <charset val="134"/>
      </rPr>
      <t>对事业单位经常性补助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</si>
  <si>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工资福利支出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</si>
  <si>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商品和服务支出</t>
    </r>
  </si>
  <si>
    <r>
      <rPr>
        <sz val="10"/>
        <rFont val="宋体"/>
        <charset val="134"/>
      </rPr>
      <t>对事业单位资本性补助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</si>
  <si>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资本性支出（一）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</si>
  <si>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资本性支出（二）</t>
    </r>
  </si>
  <si>
    <r>
      <rPr>
        <sz val="10"/>
        <rFont val="宋体"/>
        <charset val="134"/>
      </rPr>
      <t>对企业补助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</si>
  <si>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其他对企业补助</t>
    </r>
  </si>
  <si>
    <r>
      <rPr>
        <sz val="10"/>
        <rFont val="宋体"/>
        <charset val="134"/>
      </rPr>
      <t>对个人和家庭的补助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</si>
  <si>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社会福利和救助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</si>
  <si>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助学金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</si>
  <si>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离退休费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</si>
  <si>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其他对个人和家庭补助</t>
    </r>
  </si>
  <si>
    <r>
      <rPr>
        <sz val="10"/>
        <rFont val="宋体"/>
        <charset val="134"/>
      </rPr>
      <t>对社会保障基金补助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</si>
  <si>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对社会保险基金补助</t>
    </r>
  </si>
  <si>
    <r>
      <rPr>
        <sz val="10"/>
        <rFont val="宋体"/>
        <charset val="134"/>
      </rPr>
      <t>债务利息及费用支出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</si>
  <si>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国内债务付息</t>
    </r>
  </si>
  <si>
    <r>
      <rPr>
        <sz val="10"/>
        <rFont val="宋体"/>
        <charset val="134"/>
      </rPr>
      <t>预备费及预留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</si>
  <si>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预备费</t>
    </r>
  </si>
  <si>
    <r>
      <rPr>
        <sz val="10"/>
        <rFont val="宋体"/>
        <charset val="134"/>
      </rPr>
      <t>其他支出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</si>
  <si>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其他支出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</si>
  <si>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</si>
  <si>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8</t>
    </r>
    <r>
      <rPr>
        <sz val="16"/>
        <rFont val="仿宋_GB2312"/>
        <charset val="134"/>
      </rPr>
      <t>：</t>
    </r>
  </si>
  <si>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年蒸湘区政府性基金预算收入表</t>
    </r>
  </si>
  <si>
    <r>
      <rPr>
        <b/>
        <sz val="12"/>
        <rFont val="宋体"/>
        <charset val="134"/>
      </rPr>
      <t>项目</t>
    </r>
  </si>
  <si>
    <r>
      <rPr>
        <b/>
        <sz val="12"/>
        <rFont val="宋体"/>
        <charset val="134"/>
      </rPr>
      <t>预算数</t>
    </r>
  </si>
  <si>
    <r>
      <rPr>
        <sz val="11"/>
        <rFont val="宋体"/>
        <charset val="134"/>
      </rPr>
      <t>一、农网还贷资金收入</t>
    </r>
  </si>
  <si>
    <r>
      <rPr>
        <sz val="11"/>
        <rFont val="宋体"/>
        <charset val="134"/>
      </rPr>
      <t>二、海南省高等级公路车辆通行附加费收入</t>
    </r>
  </si>
  <si>
    <r>
      <rPr>
        <sz val="11"/>
        <color indexed="8"/>
        <rFont val="宋体"/>
        <charset val="134"/>
      </rPr>
      <t>三、国家电影事业发展专项资金收入</t>
    </r>
  </si>
  <si>
    <r>
      <rPr>
        <sz val="11"/>
        <rFont val="宋体"/>
        <charset val="134"/>
      </rPr>
      <t>四、国有土地收益基金收入</t>
    </r>
  </si>
  <si>
    <r>
      <rPr>
        <sz val="11"/>
        <rFont val="宋体"/>
        <charset val="134"/>
      </rPr>
      <t>五、农业土地开发资金收入</t>
    </r>
  </si>
  <si>
    <r>
      <rPr>
        <sz val="11"/>
        <rFont val="宋体"/>
        <charset val="134"/>
      </rPr>
      <t>六、国有土地使用权出让收入</t>
    </r>
  </si>
  <si>
    <r>
      <rPr>
        <sz val="11"/>
        <rFont val="宋体"/>
        <charset val="134"/>
      </rPr>
      <t>七、大中型水库库区基金收入</t>
    </r>
  </si>
  <si>
    <r>
      <rPr>
        <sz val="11"/>
        <rFont val="宋体"/>
        <charset val="134"/>
      </rPr>
      <t>八、彩票公益金收入</t>
    </r>
  </si>
  <si>
    <r>
      <rPr>
        <sz val="11"/>
        <rFont val="宋体"/>
        <charset val="134"/>
      </rPr>
      <t>九、城市基础设施配套费收入</t>
    </r>
  </si>
  <si>
    <r>
      <rPr>
        <sz val="11"/>
        <rFont val="宋体"/>
        <charset val="134"/>
      </rPr>
      <t>十、小型水库移民扶助基金收入</t>
    </r>
  </si>
  <si>
    <r>
      <rPr>
        <sz val="11"/>
        <rFont val="宋体"/>
        <charset val="134"/>
      </rPr>
      <t>十一、国家重大水利工程建设基金收入</t>
    </r>
  </si>
  <si>
    <r>
      <rPr>
        <sz val="11"/>
        <rFont val="宋体"/>
        <charset val="134"/>
      </rPr>
      <t>十二、车辆通行费</t>
    </r>
  </si>
  <si>
    <r>
      <rPr>
        <sz val="11"/>
        <rFont val="宋体"/>
        <charset val="134"/>
      </rPr>
      <t>十三、污水处理费收入</t>
    </r>
  </si>
  <si>
    <r>
      <rPr>
        <sz val="11"/>
        <rFont val="宋体"/>
        <charset val="134"/>
      </rPr>
      <t>十四、彩票发行机构和彩票销售机构的业务费用</t>
    </r>
  </si>
  <si>
    <r>
      <rPr>
        <sz val="11"/>
        <rFont val="宋体"/>
        <charset val="134"/>
      </rPr>
      <t>十五、其他政府性基金收入</t>
    </r>
  </si>
  <si>
    <r>
      <rPr>
        <b/>
        <sz val="11"/>
        <rFont val="宋体"/>
        <charset val="134"/>
      </rPr>
      <t>收入合计</t>
    </r>
  </si>
  <si>
    <r>
      <rPr>
        <b/>
        <sz val="11"/>
        <rFont val="宋体"/>
        <charset val="134"/>
      </rPr>
      <t>转移性收入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</si>
  <si>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政府性基金转移收入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</si>
  <si>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政府性基金补助收入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</si>
  <si>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政府性基金上解收入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</si>
  <si>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</si>
  <si>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调入资金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</si>
  <si>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其中：一般公共预算调入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</si>
  <si>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调入专项收入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</si>
  <si>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其他调入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</si>
  <si>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</si>
  <si>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地方政府专项债务转贷收入</t>
    </r>
  </si>
  <si>
    <r>
      <rPr>
        <b/>
        <sz val="11"/>
        <rFont val="宋体"/>
        <charset val="134"/>
      </rPr>
      <t>收入总计</t>
    </r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</si>
  <si>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9</t>
    </r>
    <r>
      <rPr>
        <sz val="16"/>
        <rFont val="仿宋_GB2312"/>
        <charset val="134"/>
      </rPr>
      <t>：</t>
    </r>
  </si>
  <si>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年蒸湘区政府性基金预算支出表</t>
    </r>
  </si>
  <si>
    <r>
      <rPr>
        <sz val="11"/>
        <color indexed="8"/>
        <rFont val="宋体"/>
        <charset val="134"/>
      </rPr>
      <t>一、政府性基金预算支出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</si>
  <si>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、文化旅游体育与传媒支出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</si>
  <si>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、城乡社区支出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</si>
  <si>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、其他支出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</si>
  <si>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、债务付息支出</t>
    </r>
  </si>
  <si>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、抗疫特别国债安排的支出</t>
    </r>
  </si>
  <si>
    <r>
      <rPr>
        <sz val="11"/>
        <color indexed="8"/>
        <rFont val="宋体"/>
        <charset val="134"/>
      </rPr>
      <t>二、政府性基金调出资金</t>
    </r>
  </si>
  <si>
    <r>
      <rPr>
        <sz val="11"/>
        <color indexed="8"/>
        <rFont val="宋体"/>
        <charset val="134"/>
      </rPr>
      <t>三、债务还本支出</t>
    </r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</si>
  <si>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地方政府专项债务还本支出</t>
    </r>
  </si>
  <si>
    <t>四、其他支出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</si>
  <si>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调出至一般公共预算</t>
    </r>
  </si>
  <si>
    <r>
      <rPr>
        <sz val="11"/>
        <color indexed="8"/>
        <rFont val="宋体"/>
        <charset val="134"/>
      </rPr>
      <t>结转下年</t>
    </r>
  </si>
  <si>
    <r>
      <rPr>
        <sz val="11"/>
        <color indexed="8"/>
        <rFont val="宋体"/>
        <charset val="134"/>
      </rPr>
      <t>支出总计</t>
    </r>
  </si>
  <si>
    <t>附件9-1：</t>
  </si>
  <si>
    <t>2026年蒸湘区政府性基金预算本级支出表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</si>
  <si>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</si>
  <si>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</si>
  <si>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3、其他支出</t>
  </si>
  <si>
    <t>4、债务付息支出</t>
  </si>
  <si>
    <t>5、抗疫特别国债安排的支出</t>
  </si>
  <si>
    <t>二、政府性基金调出资金</t>
  </si>
  <si>
    <t>三、债务还本支出</t>
  </si>
  <si>
    <t xml:space="preserve">  地方政府专项债务还本支出</t>
  </si>
  <si>
    <t>结转下年</t>
  </si>
  <si>
    <t>支出总计</t>
  </si>
  <si>
    <t>附件10：</t>
  </si>
  <si>
    <t>2026蒸湘区政府性基金预算转移支付表</t>
  </si>
  <si>
    <t>收入项目</t>
  </si>
  <si>
    <t>支出项目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</si>
  <si>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</si>
  <si>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</si>
  <si>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</si>
  <si>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</si>
  <si>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</si>
  <si>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</si>
  <si>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</si>
  <si>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</si>
  <si>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</si>
  <si>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</si>
  <si>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</si>
  <si>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</si>
  <si>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其中：一般公共预算调入</t>
  </si>
  <si>
    <t xml:space="preserve"> 地方政府专项债务还本支出</t>
  </si>
  <si>
    <t xml:space="preserve">          调入专项收入</t>
  </si>
  <si>
    <t xml:space="preserve"> 地方政府专项债务转贷支出</t>
  </si>
  <si>
    <t xml:space="preserve">          其他调入</t>
  </si>
  <si>
    <t xml:space="preserve">  地方政府专项债务收入</t>
  </si>
  <si>
    <t xml:space="preserve">  地方政府专项债务转贷收入</t>
  </si>
  <si>
    <t>收入总计</t>
  </si>
  <si>
    <t>注：蒸湘区对街道均按部门预算单位进行管理，蒸湘区无对下级税收返还和转移支付。</t>
  </si>
  <si>
    <t>附件10-1：</t>
  </si>
  <si>
    <t>2026年蒸湘区政府性基金预算专项转移支付分地区、分项目预算明细表</t>
  </si>
  <si>
    <t xml:space="preserve"> </t>
  </si>
  <si>
    <t>附件11：</t>
  </si>
  <si>
    <t>2026年蒸湘区国有资本经营预算收入表</t>
  </si>
  <si>
    <t>收入</t>
  </si>
  <si>
    <t>收入预算数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</si>
  <si>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</si>
  <si>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</si>
  <si>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</si>
  <si>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</si>
  <si>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</si>
  <si>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国有资本经营预算收入</t>
  </si>
  <si>
    <t>上年结转</t>
  </si>
  <si>
    <t>附件12：</t>
  </si>
  <si>
    <t>2026年蒸湘区国有资本经营预算支出表</t>
  </si>
  <si>
    <t>支出</t>
  </si>
  <si>
    <t>支出预算数</t>
  </si>
  <si>
    <t>一、社会保障和就业支出</t>
  </si>
  <si>
    <t>二、国有资本经营预算支出</t>
  </si>
  <si>
    <t>1、解决历史遗留问题及改革成本支出</t>
  </si>
  <si>
    <t>2、国有企业资本金注入</t>
  </si>
  <si>
    <t>3、国有企业政策性补贴</t>
  </si>
  <si>
    <t>4、其他国有资本经营预算支出</t>
  </si>
  <si>
    <t>三、转移性支出</t>
  </si>
  <si>
    <t>调出资金</t>
  </si>
  <si>
    <t>附件12-1：</t>
  </si>
  <si>
    <t>2026年蒸湘区国有资本经营预算本级支出表</t>
  </si>
  <si>
    <t>附件13：</t>
  </si>
  <si>
    <t>2026年蒸湘区国有资本经营预算转移支付表</t>
  </si>
  <si>
    <t>国有资本经营收入</t>
  </si>
  <si>
    <t>国有资本经营支出</t>
  </si>
  <si>
    <t>国有资本经营上级补助收入</t>
  </si>
  <si>
    <t>国有资本经营补助下级支出</t>
  </si>
  <si>
    <t>国有资本经营预算上年结余</t>
  </si>
  <si>
    <t>国有资本经营预算调出资金</t>
  </si>
  <si>
    <t>国有资本经营省补助计划单列市收入</t>
  </si>
  <si>
    <t>国有资本经营省补助计划单列市支出</t>
  </si>
  <si>
    <t>国有资本经营预算结余</t>
  </si>
  <si>
    <t>收  入  总  计</t>
  </si>
  <si>
    <t>支  出  总  计</t>
  </si>
  <si>
    <t>附件14：</t>
  </si>
  <si>
    <t>2026年蒸湘区社会保险基金预算收入表</t>
  </si>
  <si>
    <t xml:space="preserve">      单位：万元</t>
  </si>
  <si>
    <r>
      <rPr>
        <b/>
        <sz val="12"/>
        <color indexed="8"/>
        <rFont val="宋体"/>
        <charset val="1"/>
      </rPr>
      <t>项</t>
    </r>
    <r>
      <rPr>
        <b/>
        <sz val="12"/>
        <color indexed="8"/>
        <rFont val="Times New Roman"/>
        <charset val="1"/>
      </rPr>
      <t xml:space="preserve">        </t>
    </r>
    <r>
      <rPr>
        <b/>
        <sz val="12"/>
        <color indexed="8"/>
        <rFont val="宋体"/>
        <charset val="1"/>
      </rPr>
      <t>目</t>
    </r>
  </si>
  <si>
    <r>
      <rPr>
        <sz val="12"/>
        <color indexed="8"/>
        <rFont val="Times New Roman"/>
        <charset val="1"/>
      </rPr>
      <t>2026</t>
    </r>
    <r>
      <rPr>
        <sz val="12"/>
        <color indexed="8"/>
        <rFont val="黑体"/>
        <charset val="1"/>
      </rPr>
      <t>年预算数</t>
    </r>
  </si>
  <si>
    <r>
      <rPr>
        <b/>
        <sz val="12"/>
        <color indexed="8"/>
        <rFont val="宋体"/>
        <charset val="1"/>
      </rPr>
      <t>合计</t>
    </r>
  </si>
  <si>
    <r>
      <rPr>
        <b/>
        <sz val="12"/>
        <color indexed="8"/>
        <rFont val="宋体"/>
        <charset val="1"/>
      </rPr>
      <t>城乡居民基本</t>
    </r>
    <r>
      <rPr>
        <b/>
        <sz val="12"/>
        <color indexed="8"/>
        <rFont val="Times New Roman"/>
        <charset val="1"/>
      </rPr>
      <t xml:space="preserve">
</t>
    </r>
    <r>
      <rPr>
        <b/>
        <sz val="12"/>
        <color indexed="8"/>
        <rFont val="宋体"/>
        <charset val="1"/>
      </rPr>
      <t>养老保险基金</t>
    </r>
  </si>
  <si>
    <r>
      <rPr>
        <b/>
        <sz val="12"/>
        <color indexed="8"/>
        <rFont val="宋体"/>
        <charset val="1"/>
      </rPr>
      <t>机关事业单位基</t>
    </r>
    <r>
      <rPr>
        <b/>
        <sz val="12"/>
        <color indexed="8"/>
        <rFont val="Times New Roman"/>
        <charset val="1"/>
      </rPr>
      <t xml:space="preserve">
</t>
    </r>
    <r>
      <rPr>
        <b/>
        <sz val="12"/>
        <color indexed="8"/>
        <rFont val="宋体"/>
        <charset val="1"/>
      </rPr>
      <t>本养老保险基金</t>
    </r>
  </si>
  <si>
    <r>
      <rPr>
        <sz val="12"/>
        <color indexed="8"/>
        <rFont val="宋体"/>
        <charset val="1"/>
      </rPr>
      <t>一、收入</t>
    </r>
  </si>
  <si>
    <r>
      <rPr>
        <sz val="12"/>
        <color indexed="8"/>
        <rFont val="Times New Roman"/>
        <charset val="1"/>
      </rPr>
      <t xml:space="preserve">    </t>
    </r>
    <r>
      <rPr>
        <sz val="12"/>
        <color indexed="8"/>
        <rFont val="宋体"/>
        <charset val="1"/>
      </rPr>
      <t>其中</t>
    </r>
    <r>
      <rPr>
        <sz val="12"/>
        <color indexed="8"/>
        <rFont val="Times New Roman"/>
        <charset val="1"/>
      </rPr>
      <t>:1.</t>
    </r>
    <r>
      <rPr>
        <sz val="12"/>
        <color indexed="8"/>
        <rFont val="宋体"/>
        <charset val="1"/>
      </rPr>
      <t>社会保险费收入</t>
    </r>
  </si>
  <si>
    <r>
      <rPr>
        <sz val="12"/>
        <color indexed="8"/>
        <rFont val="Times New Roman"/>
        <charset val="1"/>
      </rPr>
      <t xml:space="preserve">         2.</t>
    </r>
    <r>
      <rPr>
        <sz val="12"/>
        <color indexed="8"/>
        <rFont val="宋体"/>
        <charset val="1"/>
      </rPr>
      <t>财政补贴收入</t>
    </r>
  </si>
  <si>
    <r>
      <rPr>
        <sz val="12"/>
        <color indexed="8"/>
        <rFont val="Times New Roman"/>
        <charset val="1"/>
      </rPr>
      <t xml:space="preserve">         3.</t>
    </r>
    <r>
      <rPr>
        <sz val="12"/>
        <color indexed="8"/>
        <rFont val="宋体"/>
        <charset val="1"/>
      </rPr>
      <t>利息收入</t>
    </r>
  </si>
  <si>
    <r>
      <rPr>
        <sz val="12"/>
        <color indexed="8"/>
        <rFont val="Times New Roman"/>
        <charset val="1"/>
      </rPr>
      <t xml:space="preserve">         4.</t>
    </r>
    <r>
      <rPr>
        <sz val="12"/>
        <color indexed="8"/>
        <rFont val="宋体"/>
        <charset val="1"/>
      </rPr>
      <t>委托投资收益</t>
    </r>
  </si>
  <si>
    <r>
      <rPr>
        <sz val="12"/>
        <color indexed="8"/>
        <rFont val="Times New Roman"/>
        <charset val="1"/>
      </rPr>
      <t xml:space="preserve">         5.</t>
    </r>
    <r>
      <rPr>
        <sz val="12"/>
        <color indexed="8"/>
        <rFont val="宋体"/>
        <charset val="1"/>
      </rPr>
      <t>转移收入</t>
    </r>
  </si>
  <si>
    <r>
      <rPr>
        <sz val="12"/>
        <color indexed="8"/>
        <rFont val="Times New Roman"/>
        <charset val="1"/>
      </rPr>
      <t xml:space="preserve">         6.</t>
    </r>
    <r>
      <rPr>
        <sz val="12"/>
        <color indexed="8"/>
        <rFont val="宋体"/>
        <charset val="1"/>
      </rPr>
      <t>其他收入</t>
    </r>
  </si>
  <si>
    <r>
      <rPr>
        <sz val="12"/>
        <color indexed="8"/>
        <rFont val="Times New Roman"/>
        <charset val="1"/>
      </rPr>
      <t xml:space="preserve">         7.</t>
    </r>
    <r>
      <rPr>
        <sz val="12"/>
        <color indexed="8"/>
        <rFont val="宋体"/>
        <charset val="1"/>
      </rPr>
      <t>全国统筹调剂资金收入（省级专用）</t>
    </r>
  </si>
  <si>
    <r>
      <rPr>
        <sz val="12"/>
        <color indexed="8"/>
        <rFont val="Times New Roman"/>
        <charset val="1"/>
      </rPr>
      <t xml:space="preserve">         8.</t>
    </r>
    <r>
      <rPr>
        <sz val="12"/>
        <color indexed="8"/>
        <rFont val="宋体"/>
        <charset val="1"/>
      </rPr>
      <t>全国统筹调剂资金收入（中央专用</t>
    </r>
    <r>
      <rPr>
        <sz val="12"/>
        <color indexed="8"/>
        <rFont val="Times New Roman"/>
        <charset val="1"/>
      </rPr>
      <t>)</t>
    </r>
  </si>
  <si>
    <t>附件15：</t>
  </si>
  <si>
    <t>2026年蒸湘区社会保险基金预算支出表</t>
  </si>
  <si>
    <t>项        目</t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</si>
  <si>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方正黑体简体"/>
        <charset val="134"/>
      </rPr>
      <t>年预算数</t>
    </r>
  </si>
  <si>
    <t>合计</t>
  </si>
  <si>
    <t>城乡居民基本养老保险基金</t>
  </si>
  <si>
    <t>机关事业单位基本养老保险基金</t>
  </si>
  <si>
    <t>二、支出</t>
  </si>
  <si>
    <r>
      <rPr>
        <sz val="11"/>
        <color indexed="8"/>
        <rFont val="Times New Roman"/>
        <charset val="1"/>
      </rPr>
      <t xml:space="preserve">    </t>
    </r>
    <r>
      <rPr>
        <sz val="11"/>
        <color indexed="8"/>
        <rFont val="宋体"/>
        <charset val="1"/>
      </rPr>
      <t>其中</t>
    </r>
    <r>
      <rPr>
        <sz val="11"/>
        <color indexed="8"/>
        <rFont val="Times New Roman"/>
        <charset val="1"/>
      </rPr>
      <t>:1.</t>
    </r>
    <r>
      <rPr>
        <sz val="11"/>
        <color indexed="8"/>
        <rFont val="宋体"/>
        <charset val="1"/>
      </rPr>
      <t>社会保险待遇支出</t>
    </r>
  </si>
  <si>
    <r>
      <rPr>
        <sz val="11"/>
        <color indexed="8"/>
        <rFont val="Times New Roman"/>
        <charset val="1"/>
      </rPr>
      <t xml:space="preserve">         2.</t>
    </r>
    <r>
      <rPr>
        <sz val="11"/>
        <color indexed="8"/>
        <rFont val="宋体"/>
        <charset val="1"/>
      </rPr>
      <t>转移支出</t>
    </r>
  </si>
  <si>
    <r>
      <rPr>
        <sz val="11"/>
        <color indexed="8"/>
        <rFont val="Times New Roman"/>
        <charset val="1"/>
      </rPr>
      <t xml:space="preserve">         3.</t>
    </r>
    <r>
      <rPr>
        <sz val="11"/>
        <color indexed="8"/>
        <rFont val="宋体"/>
        <charset val="1"/>
      </rPr>
      <t>其他支出</t>
    </r>
  </si>
  <si>
    <r>
      <rPr>
        <sz val="11"/>
        <color indexed="8"/>
        <rFont val="Times New Roman"/>
        <charset val="1"/>
      </rPr>
      <t xml:space="preserve">         4.</t>
    </r>
    <r>
      <rPr>
        <sz val="11"/>
        <color indexed="8"/>
        <rFont val="宋体"/>
        <charset val="1"/>
      </rPr>
      <t>全国统筹调剂资金支出（中央专用）</t>
    </r>
  </si>
  <si>
    <r>
      <rPr>
        <sz val="11"/>
        <color indexed="8"/>
        <rFont val="Times New Roman"/>
        <charset val="1"/>
      </rPr>
      <t xml:space="preserve">         5.</t>
    </r>
    <r>
      <rPr>
        <sz val="11"/>
        <color indexed="8"/>
        <rFont val="宋体"/>
        <charset val="1"/>
      </rPr>
      <t>全国统筹调剂资金支出（省级专用）</t>
    </r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</si>
  <si>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16</t>
    </r>
    <r>
      <rPr>
        <sz val="16"/>
        <rFont val="仿宋_GB2312"/>
        <charset val="134"/>
      </rPr>
      <t>：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</si>
  <si>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年蒸湘区政府一般债务限额及余额情况表</t>
    </r>
  </si>
  <si>
    <r>
      <rPr>
        <sz val="11"/>
        <color indexed="8"/>
        <rFont val="宋体"/>
        <charset val="134"/>
      </rPr>
      <t>单位：亿元</t>
    </r>
  </si>
  <si>
    <r>
      <rPr>
        <sz val="12"/>
        <rFont val="宋体"/>
        <charset val="134"/>
      </rPr>
      <t>项目</t>
    </r>
  </si>
  <si>
    <r>
      <rPr>
        <sz val="11"/>
        <color indexed="8"/>
        <rFont val="宋体"/>
        <charset val="134"/>
      </rPr>
      <t>限额</t>
    </r>
  </si>
  <si>
    <r>
      <rPr>
        <sz val="11"/>
        <color indexed="8"/>
        <rFont val="宋体"/>
        <charset val="134"/>
      </rPr>
      <t>余额</t>
    </r>
  </si>
  <si>
    <r>
      <rPr>
        <sz val="12"/>
        <rFont val="宋体"/>
        <charset val="134"/>
      </rPr>
      <t>合计</t>
    </r>
  </si>
  <si>
    <r>
      <rPr>
        <sz val="10"/>
        <color rgb="FF000000"/>
        <rFont val="宋体"/>
        <charset val="134"/>
      </rPr>
      <t>备注：限额、余额为截至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年底数据，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年债务限额和发行使用情况需到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年底方能明确。</t>
    </r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</si>
  <si>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17</t>
    </r>
    <r>
      <rPr>
        <sz val="16"/>
        <rFont val="仿宋_GB2312"/>
        <charset val="134"/>
      </rPr>
      <t>：</t>
    </r>
  </si>
  <si>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年蒸湘区政府专项债务限额和余额情况表</t>
    </r>
  </si>
  <si>
    <r>
      <rPr>
        <sz val="10"/>
        <color indexed="8"/>
        <rFont val="宋体"/>
        <charset val="134"/>
      </rPr>
      <t>单位：亿元</t>
    </r>
  </si>
  <si>
    <r>
      <rPr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</si>
  <si>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合计</t>
    </r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</si>
  <si>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18</t>
    </r>
    <r>
      <rPr>
        <sz val="16"/>
        <rFont val="仿宋_GB2312"/>
        <charset val="134"/>
      </rPr>
      <t>：</t>
    </r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</si>
  <si>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年蒸湘区地方政府债务发行及还本付息情况表</t>
    </r>
  </si>
  <si>
    <r>
      <rPr>
        <sz val="10"/>
        <color indexed="8"/>
        <rFont val="宋体"/>
        <charset val="134"/>
      </rPr>
      <t>单位：万元</t>
    </r>
  </si>
  <si>
    <r>
      <rPr>
        <b/>
        <sz val="10"/>
        <rFont val="宋体"/>
        <charset val="134"/>
      </rPr>
      <t>项目</t>
    </r>
  </si>
  <si>
    <r>
      <rPr>
        <b/>
        <sz val="10"/>
        <rFont val="宋体"/>
        <charset val="134"/>
      </rPr>
      <t>本地区</t>
    </r>
  </si>
  <si>
    <r>
      <rPr>
        <sz val="10"/>
        <rFont val="宋体"/>
        <charset val="134"/>
      </rPr>
      <t>一、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年地方政府债务发行执行数</t>
    </r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</si>
  <si>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新增一般债券发行额</t>
    </r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</si>
  <si>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再融资一般债券发行额</t>
    </r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</si>
  <si>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新增专项债券发行额</t>
    </r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</si>
  <si>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再融资专项债券发行额</t>
    </r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</si>
  <si>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置换一般债券发行额</t>
    </r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</si>
  <si>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置换专项债券发行额</t>
    </r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</si>
  <si>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国际金融组织和外国政府贷款</t>
    </r>
  </si>
  <si>
    <r>
      <rPr>
        <sz val="10"/>
        <rFont val="宋体"/>
        <charset val="134"/>
      </rPr>
      <t>二、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年地方政府债务还本执行数</t>
    </r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</si>
  <si>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一般债务</t>
    </r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</si>
  <si>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专项债务</t>
    </r>
  </si>
  <si>
    <r>
      <rPr>
        <sz val="10"/>
        <rFont val="宋体"/>
        <charset val="134"/>
      </rPr>
      <t>三、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年地方政府债务付息执行数</t>
    </r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</si>
  <si>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19</t>
    </r>
    <r>
      <rPr>
        <sz val="16"/>
        <rFont val="仿宋_GB2312"/>
        <charset val="134"/>
      </rPr>
      <t>：</t>
    </r>
  </si>
  <si>
    <t>2025年蒸湘区地方政府债务限额及余额表</t>
  </si>
  <si>
    <t>一、2025年地方政府债务限额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</si>
  <si>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一般债务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</si>
  <si>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专项债务</t>
    </r>
  </si>
  <si>
    <t>二、2025年地方政府债务余额</t>
  </si>
  <si>
    <t>附件20：</t>
  </si>
  <si>
    <t>2026年蒸湘区政府债券发行及还本付息情况预算表</t>
  </si>
  <si>
    <r>
      <rPr>
        <sz val="10"/>
        <rFont val="宋体"/>
        <charset val="134"/>
      </rPr>
      <t>一、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年还本支出预算数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</si>
  <si>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一般债券还本支出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</si>
  <si>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专项债券还本支出</t>
    </r>
  </si>
  <si>
    <r>
      <rPr>
        <sz val="10"/>
        <rFont val="宋体"/>
        <charset val="134"/>
      </rPr>
      <t>二、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年付息支出预算数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</si>
  <si>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一般债券付息支出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</si>
  <si>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专项债券付息支出</t>
    </r>
  </si>
  <si>
    <r>
      <rPr>
        <sz val="10"/>
        <rFont val="宋体"/>
        <charset val="134"/>
      </rPr>
      <t>三、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年新增地方政府债券资金预算数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</si>
  <si>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一般债券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</si>
  <si>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专项债券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</si>
</sst>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  <numFmt numFmtId="179" formatCode="#,##0.00_ ;\-#,##0.00;;"/>
    <numFmt numFmtId="180" formatCode=";;"/>
    <numFmt numFmtId="181" formatCode="0_ "/>
  </numFmts>
  <fonts count="10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仿宋_GB2312"/>
      <charset val="134"/>
    </font>
    <font>
      <sz val="18"/>
      <name val="方正小标宋简体"/>
      <charset val="134"/>
    </font>
    <font>
      <sz val="10"/>
      <color indexed="8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rgb="FFFF0000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8"/>
      <name val="Times New Roman"/>
      <charset val="134"/>
    </font>
    <font>
      <sz val="10"/>
      <color indexed="8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22"/>
      <color rgb="FF000000"/>
      <name val="Times New Roman"/>
      <charset val="134"/>
    </font>
    <font>
      <sz val="22"/>
      <color indexed="8"/>
      <name val="Times New Roman"/>
      <charset val="134"/>
    </font>
    <font>
      <sz val="10"/>
      <color rgb="FF000000"/>
      <name val="宋体"/>
      <charset val="134"/>
    </font>
    <font>
      <sz val="16"/>
      <color indexed="8"/>
      <name val="Times New Roman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黑体简体"/>
      <charset val="134"/>
    </font>
    <font>
      <sz val="10"/>
      <color theme="1"/>
      <name val="Times New Roman"/>
      <charset val="134"/>
    </font>
    <font>
      <sz val="26"/>
      <name val="方正小标宋简体"/>
      <charset val="134"/>
    </font>
    <font>
      <sz val="10"/>
      <name val="宋体"/>
      <charset val="134"/>
    </font>
    <font>
      <sz val="12"/>
      <color indexed="8"/>
      <name val="方正黑体简体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宋体"/>
      <charset val="1"/>
    </font>
    <font>
      <sz val="11"/>
      <color indexed="8"/>
      <name val="Times New Roman"/>
      <charset val="1"/>
    </font>
    <font>
      <sz val="10"/>
      <color indexed="8"/>
      <name val="Times New Roman"/>
      <charset val="1"/>
    </font>
    <font>
      <b/>
      <sz val="10"/>
      <color theme="1"/>
      <name val="宋体"/>
      <charset val="134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sz val="12"/>
      <name val="楷体_GB2312"/>
      <charset val="134"/>
    </font>
    <font>
      <sz val="11"/>
      <name val="楷体_GB2312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5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24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</font>
    <font>
      <sz val="10"/>
      <color rgb="FFFF0000"/>
      <name val="Times New Roman"/>
      <charset val="134"/>
    </font>
    <font>
      <b/>
      <sz val="22"/>
      <name val="Times New Roman"/>
      <charset val="134"/>
    </font>
    <font>
      <b/>
      <sz val="26"/>
      <name val="Times New Roman"/>
      <charset val="134"/>
    </font>
    <font>
      <b/>
      <sz val="12"/>
      <color indexed="8"/>
      <name val="Times New Roman"/>
      <charset val="134"/>
    </font>
    <font>
      <b/>
      <sz val="1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color rgb="FF000000"/>
      <name val="Times New Roman"/>
      <charset val="134"/>
    </font>
    <font>
      <sz val="12"/>
      <color indexed="8"/>
      <name val="宋体"/>
      <charset val="1"/>
    </font>
    <font>
      <sz val="24"/>
      <name val="方正小标宋简体"/>
      <charset val="134"/>
    </font>
    <font>
      <sz val="12"/>
      <color indexed="8"/>
      <name val="黑体"/>
      <charset val="1"/>
    </font>
    <font>
      <b/>
      <sz val="22"/>
      <name val="宋体"/>
      <charset val="134"/>
    </font>
    <font>
      <b/>
      <sz val="12"/>
      <color indexed="8"/>
      <name val="宋体"/>
      <charset val="1"/>
    </font>
    <font>
      <sz val="12"/>
      <color rgb="FF000000"/>
      <name val="方正黑体简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20"/>
      <color rgb="FF000000"/>
      <name val="方正小标宋简体"/>
      <charset val="134"/>
    </font>
    <font>
      <sz val="22"/>
      <color rgb="FF000000"/>
      <name val="方正小标宋简体"/>
      <charset val="134"/>
    </font>
    <font>
      <b/>
      <sz val="26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medium">
        <color auto="1"/>
      </bottom>
      <diagonal/>
    </border>
    <border>
      <left style="medium">
        <color auto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3" borderId="55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9" fillId="0" borderId="5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4" borderId="58" applyNumberFormat="0" applyAlignment="0" applyProtection="0">
      <alignment vertical="center"/>
    </xf>
    <xf numFmtId="0" fontId="71" fillId="5" borderId="59" applyNumberFormat="0" applyAlignment="0" applyProtection="0">
      <alignment vertical="center"/>
    </xf>
    <xf numFmtId="0" fontId="72" fillId="5" borderId="58" applyNumberFormat="0" applyAlignment="0" applyProtection="0">
      <alignment vertical="center"/>
    </xf>
    <xf numFmtId="0" fontId="73" fillId="6" borderId="60" applyNumberFormat="0" applyAlignment="0" applyProtection="0">
      <alignment vertical="center"/>
    </xf>
    <xf numFmtId="0" fontId="74" fillId="0" borderId="61" applyNumberFormat="0" applyFill="0" applyAlignment="0" applyProtection="0">
      <alignment vertical="center"/>
    </xf>
    <xf numFmtId="0" fontId="75" fillId="0" borderId="62" applyNumberFormat="0" applyFill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80" fillId="27" borderId="0" applyNumberFormat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</cellStyleXfs>
  <cellXfs count="3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4" fillId="0" borderId="0" xfId="59" applyFont="1" applyFill="1" applyAlignment="1">
      <alignment vertical="center"/>
    </xf>
    <xf numFmtId="0" fontId="9" fillId="0" borderId="0" xfId="0" applyFont="1" applyFill="1" applyBorder="1" applyAlignment="1"/>
    <xf numFmtId="0" fontId="15" fillId="0" borderId="0" xfId="59" applyFont="1" applyFill="1" applyAlignment="1">
      <alignment horizontal="center" vertical="center"/>
    </xf>
    <xf numFmtId="0" fontId="16" fillId="0" borderId="0" xfId="59" applyFont="1" applyFill="1" applyAlignment="1">
      <alignment horizontal="center" vertical="center"/>
    </xf>
    <xf numFmtId="0" fontId="11" fillId="0" borderId="0" xfId="59" applyFont="1" applyFill="1" applyAlignment="1">
      <alignment horizontal="right" vertical="center"/>
    </xf>
    <xf numFmtId="0" fontId="14" fillId="0" borderId="1" xfId="59" applyFont="1" applyFill="1" applyBorder="1" applyAlignment="1">
      <alignment horizontal="center" vertical="center"/>
    </xf>
    <xf numFmtId="0" fontId="17" fillId="0" borderId="2" xfId="59" applyFont="1" applyFill="1" applyBorder="1" applyAlignment="1">
      <alignment horizontal="left" vertical="center" wrapText="1"/>
    </xf>
    <xf numFmtId="0" fontId="11" fillId="0" borderId="2" xfId="59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8" fillId="0" borderId="0" xfId="59" applyFont="1" applyFill="1" applyAlignment="1">
      <alignment vertical="center"/>
    </xf>
    <xf numFmtId="178" fontId="19" fillId="0" borderId="0" xfId="59" applyNumberFormat="1" applyFont="1" applyFill="1" applyAlignment="1">
      <alignment horizontal="center" vertical="center"/>
    </xf>
    <xf numFmtId="178" fontId="20" fillId="0" borderId="0" xfId="59" applyNumberFormat="1" applyFont="1" applyFill="1" applyAlignment="1">
      <alignment horizontal="center" vertical="center"/>
    </xf>
    <xf numFmtId="0" fontId="8" fillId="0" borderId="0" xfId="0" applyFont="1" applyFill="1" applyBorder="1" applyAlignment="1"/>
    <xf numFmtId="178" fontId="14" fillId="0" borderId="3" xfId="59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1" fillId="0" borderId="0" xfId="60" applyFont="1"/>
    <xf numFmtId="0" fontId="22" fillId="0" borderId="0" xfId="60" applyFont="1"/>
    <xf numFmtId="0" fontId="23" fillId="0" borderId="0" xfId="60" applyFont="1" applyFill="1" applyAlignment="1"/>
    <xf numFmtId="0" fontId="2" fillId="0" borderId="0" xfId="0" applyFont="1" applyFill="1" applyAlignment="1">
      <alignment horizontal="justify" vertical="center"/>
    </xf>
    <xf numFmtId="0" fontId="2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49" fontId="26" fillId="0" borderId="5" xfId="60" applyNumberFormat="1" applyFont="1" applyBorder="1" applyAlignment="1">
      <alignment horizontal="center" vertical="center"/>
    </xf>
    <xf numFmtId="49" fontId="27" fillId="0" borderId="6" xfId="60" applyNumberFormat="1" applyFont="1" applyBorder="1" applyAlignment="1">
      <alignment horizontal="center" vertical="center" wrapText="1"/>
    </xf>
    <xf numFmtId="49" fontId="28" fillId="0" borderId="6" xfId="60" applyNumberFormat="1" applyFont="1" applyBorder="1" applyAlignment="1">
      <alignment horizontal="center" vertical="center" wrapText="1"/>
    </xf>
    <xf numFmtId="49" fontId="28" fillId="0" borderId="7" xfId="60" applyNumberFormat="1" applyFont="1" applyBorder="1" applyAlignment="1">
      <alignment horizontal="center" vertical="center" wrapText="1"/>
    </xf>
    <xf numFmtId="49" fontId="26" fillId="0" borderId="8" xfId="60" applyNumberFormat="1" applyFont="1" applyBorder="1" applyAlignment="1">
      <alignment horizontal="center" vertical="center"/>
    </xf>
    <xf numFmtId="49" fontId="26" fillId="0" borderId="9" xfId="60" applyNumberFormat="1" applyFont="1" applyBorder="1" applyAlignment="1">
      <alignment horizontal="center" vertical="center" wrapText="1"/>
    </xf>
    <xf numFmtId="49" fontId="26" fillId="0" borderId="10" xfId="60" applyNumberFormat="1" applyFont="1" applyBorder="1" applyAlignment="1">
      <alignment horizontal="center" vertical="center" wrapText="1"/>
    </xf>
    <xf numFmtId="49" fontId="29" fillId="0" borderId="11" xfId="60" applyNumberFormat="1" applyFont="1" applyFill="1" applyBorder="1" applyAlignment="1">
      <alignment horizontal="left" vertical="center"/>
    </xf>
    <xf numFmtId="179" fontId="30" fillId="0" borderId="12" xfId="60" applyNumberFormat="1" applyFont="1" applyFill="1" applyBorder="1" applyAlignment="1">
      <alignment horizontal="right" vertical="center"/>
    </xf>
    <xf numFmtId="179" fontId="30" fillId="0" borderId="13" xfId="60" applyNumberFormat="1" applyFont="1" applyFill="1" applyBorder="1" applyAlignment="1">
      <alignment horizontal="right" vertical="center"/>
    </xf>
    <xf numFmtId="49" fontId="30" fillId="0" borderId="11" xfId="60" applyNumberFormat="1" applyFont="1" applyFill="1" applyBorder="1" applyAlignment="1">
      <alignment horizontal="left" vertical="center"/>
    </xf>
    <xf numFmtId="49" fontId="30" fillId="0" borderId="11" xfId="60" applyNumberFormat="1" applyFont="1" applyFill="1" applyBorder="1" applyAlignment="1">
      <alignment vertical="center"/>
    </xf>
    <xf numFmtId="49" fontId="30" fillId="0" borderId="14" xfId="60" applyNumberFormat="1" applyFont="1" applyFill="1" applyBorder="1" applyAlignment="1">
      <alignment vertical="center"/>
    </xf>
    <xf numFmtId="179" fontId="30" fillId="0" borderId="15" xfId="60" applyNumberFormat="1" applyFont="1" applyFill="1" applyBorder="1" applyAlignment="1">
      <alignment horizontal="right" vertical="center"/>
    </xf>
    <xf numFmtId="179" fontId="30" fillId="0" borderId="16" xfId="60" applyNumberFormat="1" applyFont="1" applyFill="1" applyBorder="1" applyAlignment="1">
      <alignment horizontal="right" vertical="center"/>
    </xf>
    <xf numFmtId="49" fontId="31" fillId="0" borderId="0" xfId="60" applyNumberFormat="1" applyFont="1" applyFill="1" applyAlignment="1">
      <alignment vertical="center"/>
    </xf>
    <xf numFmtId="0" fontId="32" fillId="0" borderId="0" xfId="60" applyFont="1" applyFill="1" applyAlignment="1">
      <alignment vertical="center"/>
    </xf>
    <xf numFmtId="49" fontId="33" fillId="0" borderId="17" xfId="60" applyNumberFormat="1" applyFont="1" applyFill="1" applyBorder="1" applyAlignment="1">
      <alignment horizontal="center" vertical="center"/>
    </xf>
    <xf numFmtId="49" fontId="34" fillId="0" borderId="18" xfId="60" applyNumberFormat="1" applyFont="1" applyFill="1" applyBorder="1" applyAlignment="1">
      <alignment horizontal="center" vertical="center" wrapText="1"/>
    </xf>
    <xf numFmtId="49" fontId="34" fillId="0" borderId="19" xfId="60" applyNumberFormat="1" applyFont="1" applyFill="1" applyBorder="1" applyAlignment="1">
      <alignment horizontal="center" vertical="center" wrapText="1"/>
    </xf>
    <xf numFmtId="49" fontId="33" fillId="0" borderId="11" xfId="60" applyNumberFormat="1" applyFont="1" applyFill="1" applyBorder="1" applyAlignment="1">
      <alignment horizontal="center" vertical="center"/>
    </xf>
    <xf numFmtId="49" fontId="33" fillId="0" borderId="12" xfId="60" applyNumberFormat="1" applyFont="1" applyFill="1" applyBorder="1" applyAlignment="1">
      <alignment horizontal="center" vertical="center" wrapText="1"/>
    </xf>
    <xf numFmtId="49" fontId="33" fillId="0" borderId="13" xfId="60" applyNumberFormat="1" applyFont="1" applyFill="1" applyBorder="1" applyAlignment="1">
      <alignment horizontal="center" vertical="center" wrapText="1"/>
    </xf>
    <xf numFmtId="49" fontId="34" fillId="0" borderId="11" xfId="60" applyNumberFormat="1" applyFont="1" applyFill="1" applyBorder="1" applyAlignment="1">
      <alignment horizontal="left" vertical="center"/>
    </xf>
    <xf numFmtId="179" fontId="34" fillId="0" borderId="12" xfId="60" applyNumberFormat="1" applyFont="1" applyFill="1" applyBorder="1" applyAlignment="1">
      <alignment horizontal="right" vertical="center"/>
    </xf>
    <xf numFmtId="179" fontId="34" fillId="0" borderId="13" xfId="60" applyNumberFormat="1" applyFont="1" applyFill="1" applyBorder="1" applyAlignment="1">
      <alignment horizontal="right" vertical="center"/>
    </xf>
    <xf numFmtId="49" fontId="34" fillId="0" borderId="11" xfId="60" applyNumberFormat="1" applyFont="1" applyFill="1" applyBorder="1" applyAlignment="1">
      <alignment vertical="center"/>
    </xf>
    <xf numFmtId="49" fontId="34" fillId="0" borderId="13" xfId="60" applyNumberFormat="1" applyFont="1" applyFill="1" applyBorder="1" applyAlignment="1">
      <alignment horizontal="center" vertical="center"/>
    </xf>
    <xf numFmtId="49" fontId="34" fillId="0" borderId="14" xfId="60" applyNumberFormat="1" applyFont="1" applyFill="1" applyBorder="1" applyAlignment="1">
      <alignment vertical="center"/>
    </xf>
    <xf numFmtId="179" fontId="34" fillId="0" borderId="15" xfId="60" applyNumberFormat="1" applyFont="1" applyFill="1" applyBorder="1" applyAlignment="1">
      <alignment horizontal="right" vertical="center"/>
    </xf>
    <xf numFmtId="179" fontId="34" fillId="0" borderId="16" xfId="60" applyNumberFormat="1" applyFont="1" applyFill="1" applyBorder="1" applyAlignment="1">
      <alignment horizontal="right" vertical="center"/>
    </xf>
    <xf numFmtId="0" fontId="1" fillId="0" borderId="0" xfId="57" applyFont="1" applyFill="1" applyBorder="1" applyAlignment="1"/>
    <xf numFmtId="0" fontId="1" fillId="0" borderId="0" xfId="57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35" fillId="0" borderId="0" xfId="57" applyFont="1" applyFill="1" applyBorder="1" applyAlignment="1">
      <alignment horizontal="right"/>
    </xf>
    <xf numFmtId="0" fontId="36" fillId="0" borderId="0" xfId="57" applyFont="1" applyFill="1" applyBorder="1" applyAlignment="1"/>
    <xf numFmtId="0" fontId="37" fillId="0" borderId="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right" vertical="center"/>
    </xf>
    <xf numFmtId="0" fontId="38" fillId="0" borderId="1" xfId="58" applyNumberFormat="1" applyFont="1" applyFill="1" applyBorder="1" applyAlignment="1" applyProtection="1">
      <alignment horizontal="center" vertical="center"/>
    </xf>
    <xf numFmtId="0" fontId="25" fillId="0" borderId="1" xfId="58" applyNumberFormat="1" applyFont="1" applyFill="1" applyBorder="1" applyAlignment="1" applyProtection="1">
      <alignment horizontal="left" vertical="center"/>
    </xf>
    <xf numFmtId="3" fontId="25" fillId="0" borderId="1" xfId="58" applyNumberFormat="1" applyFont="1" applyFill="1" applyBorder="1" applyAlignment="1" applyProtection="1">
      <alignment horizontal="center" vertical="center"/>
    </xf>
    <xf numFmtId="0" fontId="25" fillId="0" borderId="1" xfId="58" applyNumberFormat="1" applyFont="1" applyFill="1" applyBorder="1" applyAlignment="1" applyProtection="1">
      <alignment vertical="center"/>
    </xf>
    <xf numFmtId="0" fontId="25" fillId="0" borderId="1" xfId="58" applyNumberFormat="1" applyFont="1" applyFill="1" applyBorder="1" applyAlignment="1" applyProtection="1">
      <alignment horizontal="left" vertical="center" wrapText="1"/>
    </xf>
    <xf numFmtId="3" fontId="25" fillId="0" borderId="1" xfId="58" applyNumberFormat="1" applyFont="1" applyFill="1" applyBorder="1" applyAlignment="1" applyProtection="1">
      <alignment horizontal="center" vertical="center" wrapText="1"/>
    </xf>
    <xf numFmtId="0" fontId="1" fillId="0" borderId="0" xfId="57" applyFill="1"/>
    <xf numFmtId="0" fontId="1" fillId="0" borderId="0" xfId="57" applyFill="1" applyAlignment="1">
      <alignment wrapText="1"/>
    </xf>
    <xf numFmtId="0" fontId="2" fillId="0" borderId="0" xfId="0" applyFont="1" applyFill="1" applyAlignment="1">
      <alignment vertical="center"/>
    </xf>
    <xf numFmtId="0" fontId="35" fillId="0" borderId="0" xfId="57" applyFont="1" applyFill="1" applyAlignment="1">
      <alignment horizontal="right"/>
    </xf>
    <xf numFmtId="0" fontId="36" fillId="0" borderId="0" xfId="57" applyFont="1" applyFill="1" applyAlignment="1"/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1" fillId="0" borderId="0" xfId="57" applyFill="1" applyAlignment="1"/>
    <xf numFmtId="0" fontId="25" fillId="0" borderId="0" xfId="0" applyFont="1" applyFill="1" applyAlignment="1">
      <alignment horizontal="right" vertical="center"/>
    </xf>
    <xf numFmtId="0" fontId="40" fillId="0" borderId="1" xfId="57" applyFont="1" applyFill="1" applyBorder="1" applyAlignment="1">
      <alignment horizontal="center" vertical="center" wrapText="1"/>
    </xf>
    <xf numFmtId="0" fontId="40" fillId="0" borderId="1" xfId="57" applyFont="1" applyFill="1" applyBorder="1" applyAlignment="1">
      <alignment horizontal="center" vertical="center"/>
    </xf>
    <xf numFmtId="0" fontId="1" fillId="0" borderId="0" xfId="57" applyFill="1" applyBorder="1" applyAlignment="1"/>
    <xf numFmtId="180" fontId="25" fillId="0" borderId="1" xfId="0" applyNumberFormat="1" applyFont="1" applyFill="1" applyBorder="1" applyAlignment="1" applyProtection="1">
      <alignment horizontal="left" vertical="center"/>
    </xf>
    <xf numFmtId="3" fontId="25" fillId="0" borderId="1" xfId="0" applyNumberFormat="1" applyFont="1" applyFill="1" applyBorder="1" applyAlignment="1">
      <alignment horizontal="center" vertical="center"/>
    </xf>
    <xf numFmtId="180" fontId="25" fillId="0" borderId="1" xfId="0" applyNumberFormat="1" applyFont="1" applyFill="1" applyBorder="1" applyAlignment="1" applyProtection="1">
      <alignment horizontal="center"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41" fillId="0" borderId="0" xfId="53" applyFont="1" applyFill="1" applyAlignment="1">
      <alignment horizontal="center" vertical="center" wrapText="1"/>
    </xf>
    <xf numFmtId="0" fontId="41" fillId="0" borderId="0" xfId="53" applyFont="1" applyFill="1" applyAlignment="1">
      <alignment horizontal="center" vertical="center"/>
    </xf>
    <xf numFmtId="0" fontId="25" fillId="0" borderId="0" xfId="53" applyFont="1" applyFill="1" applyAlignment="1">
      <alignment horizontal="right" vertical="center"/>
    </xf>
    <xf numFmtId="0" fontId="40" fillId="0" borderId="1" xfId="53" applyFont="1" applyFill="1" applyBorder="1" applyAlignment="1">
      <alignment horizontal="center" vertical="center"/>
    </xf>
    <xf numFmtId="0" fontId="25" fillId="0" borderId="1" xfId="53" applyFont="1" applyFill="1" applyBorder="1" applyAlignment="1">
      <alignment horizontal="justify" vertical="center" wrapText="1"/>
    </xf>
    <xf numFmtId="0" fontId="25" fillId="0" borderId="1" xfId="53" applyFont="1" applyFill="1" applyBorder="1" applyAlignment="1">
      <alignment horizontal="center" vertical="center"/>
    </xf>
    <xf numFmtId="0" fontId="25" fillId="0" borderId="0" xfId="53" applyFont="1" applyFill="1" applyAlignment="1">
      <alignment horizontal="left" vertical="center" wrapText="1"/>
    </xf>
    <xf numFmtId="0" fontId="37" fillId="0" borderId="0" xfId="56" applyFont="1" applyFill="1" applyAlignment="1">
      <alignment horizontal="center" vertical="center"/>
    </xf>
    <xf numFmtId="0" fontId="42" fillId="0" borderId="0" xfId="56" applyFont="1" applyFill="1" applyAlignment="1">
      <alignment vertical="center"/>
    </xf>
    <xf numFmtId="0" fontId="1" fillId="0" borderId="0" xfId="56" applyFont="1" applyFill="1" applyAlignment="1">
      <alignment vertical="center"/>
    </xf>
    <xf numFmtId="0" fontId="1" fillId="0" borderId="0" xfId="56" applyFont="1" applyFill="1" applyAlignment="1">
      <alignment horizontal="right" vertical="center"/>
    </xf>
    <xf numFmtId="0" fontId="43" fillId="0" borderId="1" xfId="56" applyFont="1" applyFill="1" applyBorder="1" applyAlignment="1">
      <alignment horizontal="center" vertical="center"/>
    </xf>
    <xf numFmtId="0" fontId="44" fillId="0" borderId="1" xfId="56" applyFont="1" applyFill="1" applyBorder="1" applyAlignment="1">
      <alignment vertical="center"/>
    </xf>
    <xf numFmtId="0" fontId="1" fillId="0" borderId="1" xfId="56" applyFont="1" applyFill="1" applyBorder="1" applyAlignment="1">
      <alignment vertical="center"/>
    </xf>
    <xf numFmtId="0" fontId="44" fillId="0" borderId="1" xfId="56" applyFont="1" applyFill="1" applyBorder="1" applyAlignment="1">
      <alignment vertical="center" shrinkToFit="1"/>
    </xf>
    <xf numFmtId="0" fontId="45" fillId="0" borderId="1" xfId="56" applyFont="1" applyFill="1" applyBorder="1" applyAlignment="1">
      <alignment vertical="center"/>
    </xf>
    <xf numFmtId="0" fontId="45" fillId="0" borderId="1" xfId="56" applyFont="1" applyFill="1" applyBorder="1" applyAlignment="1">
      <alignment vertical="center" shrinkToFit="1"/>
    </xf>
    <xf numFmtId="177" fontId="25" fillId="0" borderId="1" xfId="57" applyNumberFormat="1" applyFont="1" applyFill="1" applyBorder="1" applyAlignment="1">
      <alignment vertical="center"/>
    </xf>
    <xf numFmtId="1" fontId="45" fillId="0" borderId="1" xfId="56" applyNumberFormat="1" applyFont="1" applyFill="1" applyBorder="1" applyAlignment="1" applyProtection="1">
      <alignment vertical="center" shrinkToFit="1"/>
      <protection locked="0"/>
    </xf>
    <xf numFmtId="1" fontId="45" fillId="0" borderId="1" xfId="56" applyNumberFormat="1" applyFont="1" applyFill="1" applyBorder="1" applyAlignment="1" applyProtection="1">
      <alignment vertical="center"/>
      <protection locked="0"/>
    </xf>
    <xf numFmtId="0" fontId="44" fillId="0" borderId="1" xfId="56" applyFont="1" applyFill="1" applyBorder="1" applyAlignment="1">
      <alignment horizontal="center" vertical="center"/>
    </xf>
    <xf numFmtId="0" fontId="44" fillId="0" borderId="1" xfId="56" applyFont="1" applyFill="1" applyBorder="1" applyAlignment="1">
      <alignment horizontal="center" vertical="center" shrinkToFit="1"/>
    </xf>
    <xf numFmtId="1" fontId="45" fillId="0" borderId="4" xfId="56" applyNumberFormat="1" applyFont="1" applyFill="1" applyBorder="1" applyAlignment="1" applyProtection="1">
      <alignment horizontal="left" vertical="center" shrinkToFit="1"/>
      <protection locked="0"/>
    </xf>
    <xf numFmtId="1" fontId="45" fillId="0" borderId="20" xfId="56" applyNumberFormat="1" applyFont="1" applyFill="1" applyBorder="1" applyAlignment="1" applyProtection="1">
      <alignment horizontal="left" vertical="center" shrinkToFit="1"/>
      <protection locked="0"/>
    </xf>
    <xf numFmtId="1" fontId="45" fillId="0" borderId="21" xfId="56" applyNumberFormat="1" applyFont="1" applyFill="1" applyBorder="1" applyAlignment="1" applyProtection="1">
      <alignment horizontal="left" vertical="center" shrinkToFit="1"/>
      <protection locked="0"/>
    </xf>
    <xf numFmtId="0" fontId="46" fillId="0" borderId="3" xfId="0" applyFont="1" applyFill="1" applyBorder="1" applyAlignment="1">
      <alignment horizontal="right" vertical="center"/>
    </xf>
    <xf numFmtId="3" fontId="14" fillId="0" borderId="1" xfId="56" applyNumberFormat="1" applyFont="1" applyFill="1" applyBorder="1" applyAlignment="1" applyProtection="1">
      <alignment vertical="center"/>
    </xf>
    <xf numFmtId="177" fontId="8" fillId="0" borderId="1" xfId="57" applyNumberFormat="1" applyFont="1" applyFill="1" applyBorder="1" applyAlignment="1">
      <alignment horizontal="center" vertical="center"/>
    </xf>
    <xf numFmtId="0" fontId="8" fillId="0" borderId="0" xfId="57" applyFont="1" applyFill="1" applyBorder="1" applyAlignment="1"/>
    <xf numFmtId="3" fontId="47" fillId="0" borderId="1" xfId="56" applyNumberFormat="1" applyFont="1" applyFill="1" applyBorder="1" applyAlignment="1" applyProtection="1">
      <alignment vertical="center"/>
    </xf>
    <xf numFmtId="177" fontId="25" fillId="0" borderId="1" xfId="57" applyNumberFormat="1" applyFont="1" applyFill="1" applyBorder="1" applyAlignment="1">
      <alignment horizontal="center" vertical="center"/>
    </xf>
    <xf numFmtId="3" fontId="48" fillId="0" borderId="1" xfId="56" applyNumberFormat="1" applyFont="1" applyFill="1" applyBorder="1" applyAlignment="1" applyProtection="1">
      <alignment vertical="center"/>
    </xf>
    <xf numFmtId="3" fontId="49" fillId="0" borderId="1" xfId="56" applyNumberFormat="1" applyFont="1" applyFill="1" applyBorder="1" applyAlignment="1" applyProtection="1">
      <alignment vertical="center"/>
    </xf>
    <xf numFmtId="3" fontId="47" fillId="0" borderId="1" xfId="56" applyNumberFormat="1" applyFont="1" applyFill="1" applyBorder="1" applyAlignment="1" applyProtection="1">
      <alignment horizontal="center" vertical="center"/>
    </xf>
    <xf numFmtId="0" fontId="50" fillId="0" borderId="0" xfId="0" applyFont="1" applyFill="1" applyBorder="1" applyAlignment="1">
      <alignment vertical="center"/>
    </xf>
    <xf numFmtId="0" fontId="8" fillId="0" borderId="0" xfId="57" applyFont="1" applyFill="1" applyBorder="1" applyAlignment="1">
      <alignment wrapText="1"/>
    </xf>
    <xf numFmtId="0" fontId="51" fillId="0" borderId="0" xfId="57" applyFont="1" applyFill="1" applyBorder="1" applyAlignment="1"/>
    <xf numFmtId="0" fontId="50" fillId="0" borderId="0" xfId="0" applyFont="1" applyFill="1" applyBorder="1" applyAlignment="1">
      <alignment horizontal="center" vertical="center"/>
    </xf>
    <xf numFmtId="0" fontId="50" fillId="0" borderId="0" xfId="57" applyFont="1" applyFill="1" applyBorder="1" applyAlignment="1"/>
    <xf numFmtId="0" fontId="45" fillId="0" borderId="3" xfId="0" applyFont="1" applyFill="1" applyBorder="1" applyAlignment="1">
      <alignment horizontal="right" vertical="center"/>
    </xf>
    <xf numFmtId="0" fontId="52" fillId="0" borderId="1" xfId="56" applyFont="1" applyFill="1" applyBorder="1" applyAlignment="1">
      <alignment horizontal="center" vertical="center"/>
    </xf>
    <xf numFmtId="3" fontId="14" fillId="0" borderId="1" xfId="56" applyNumberFormat="1" applyFont="1" applyFill="1" applyBorder="1" applyAlignment="1" applyProtection="1">
      <alignment horizontal="center" vertical="center"/>
    </xf>
    <xf numFmtId="0" fontId="8" fillId="0" borderId="0" xfId="56" applyFont="1" applyFill="1" applyAlignment="1">
      <alignment vertical="center"/>
    </xf>
    <xf numFmtId="0" fontId="52" fillId="0" borderId="0" xfId="56" applyFont="1" applyFill="1" applyAlignment="1">
      <alignment vertical="center"/>
    </xf>
    <xf numFmtId="0" fontId="9" fillId="0" borderId="0" xfId="56" applyFont="1" applyFill="1" applyAlignment="1">
      <alignment vertical="center"/>
    </xf>
    <xf numFmtId="0" fontId="53" fillId="0" borderId="0" xfId="56" applyFont="1" applyFill="1" applyAlignment="1">
      <alignment horizontal="center" vertical="center"/>
    </xf>
    <xf numFmtId="0" fontId="8" fillId="0" borderId="0" xfId="56" applyFont="1" applyFill="1" applyAlignment="1">
      <alignment horizontal="right" vertical="center"/>
    </xf>
    <xf numFmtId="3" fontId="51" fillId="0" borderId="1" xfId="56" applyNumberFormat="1" applyFont="1" applyFill="1" applyBorder="1" applyAlignment="1" applyProtection="1">
      <alignment vertical="center"/>
    </xf>
    <xf numFmtId="0" fontId="51" fillId="0" borderId="1" xfId="56" applyFont="1" applyFill="1" applyBorder="1" applyAlignment="1">
      <alignment vertical="center"/>
    </xf>
    <xf numFmtId="0" fontId="8" fillId="0" borderId="1" xfId="56" applyFont="1" applyFill="1" applyBorder="1" applyAlignment="1">
      <alignment vertical="center"/>
    </xf>
    <xf numFmtId="0" fontId="54" fillId="0" borderId="1" xfId="56" applyFont="1" applyFill="1" applyBorder="1" applyAlignment="1">
      <alignment horizontal="center" vertical="center"/>
    </xf>
    <xf numFmtId="177" fontId="8" fillId="0" borderId="1" xfId="57" applyNumberFormat="1" applyFont="1" applyFill="1" applyBorder="1" applyAlignment="1">
      <alignment vertical="center"/>
    </xf>
    <xf numFmtId="0" fontId="54" fillId="0" borderId="1" xfId="56" applyFont="1" applyFill="1" applyBorder="1" applyAlignment="1">
      <alignment vertical="center"/>
    </xf>
    <xf numFmtId="1" fontId="51" fillId="0" borderId="1" xfId="56" applyNumberFormat="1" applyFont="1" applyFill="1" applyBorder="1" applyAlignment="1" applyProtection="1">
      <alignment vertical="center"/>
      <protection locked="0"/>
    </xf>
    <xf numFmtId="0" fontId="6" fillId="0" borderId="0" xfId="56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justify" vertical="center"/>
    </xf>
    <xf numFmtId="0" fontId="50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left" vertical="center"/>
    </xf>
    <xf numFmtId="49" fontId="6" fillId="0" borderId="1" xfId="55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49" fontId="25" fillId="0" borderId="1" xfId="55" applyNumberFormat="1" applyFont="1" applyFill="1" applyBorder="1" applyAlignment="1">
      <alignment horizontal="left" vertical="center"/>
    </xf>
    <xf numFmtId="0" fontId="6" fillId="0" borderId="1" xfId="55" applyFont="1" applyFill="1" applyBorder="1" applyAlignment="1">
      <alignment horizontal="left"/>
    </xf>
    <xf numFmtId="177" fontId="6" fillId="0" borderId="1" xfId="55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" fillId="2" borderId="0" xfId="53" applyFont="1" applyFill="1" applyAlignment="1">
      <alignment vertical="center"/>
    </xf>
    <xf numFmtId="0" fontId="56" fillId="2" borderId="0" xfId="53" applyFont="1" applyFill="1" applyAlignment="1">
      <alignment vertical="center"/>
    </xf>
    <xf numFmtId="0" fontId="3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0" xfId="52" applyFont="1" applyFill="1" applyAlignment="1">
      <alignment horizontal="left"/>
    </xf>
    <xf numFmtId="0" fontId="56" fillId="0" borderId="0" xfId="0" applyFont="1" applyFill="1" applyBorder="1" applyAlignment="1">
      <alignment vertical="center"/>
    </xf>
    <xf numFmtId="0" fontId="51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51" fillId="0" borderId="4" xfId="0" applyFont="1" applyFill="1" applyBorder="1" applyAlignment="1">
      <alignment horizontal="center" vertical="center"/>
    </xf>
    <xf numFmtId="0" fontId="51" fillId="0" borderId="2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51" fillId="0" borderId="1" xfId="0" applyFont="1" applyFill="1" applyBorder="1" applyAlignment="1">
      <alignment horizontal="left" vertical="center" wrapText="1"/>
    </xf>
    <xf numFmtId="3" fontId="51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left" vertical="center"/>
    </xf>
    <xf numFmtId="0" fontId="51" fillId="0" borderId="1" xfId="0" applyFont="1" applyFill="1" applyBorder="1" applyAlignment="1">
      <alignment horizontal="justify" vertical="center" wrapText="1"/>
    </xf>
    <xf numFmtId="0" fontId="51" fillId="0" borderId="0" xfId="52" applyFont="1" applyFill="1" applyAlignment="1"/>
    <xf numFmtId="0" fontId="9" fillId="0" borderId="0" xfId="0" applyFont="1" applyFill="1" applyAlignment="1">
      <alignment vertical="center"/>
    </xf>
    <xf numFmtId="0" fontId="53" fillId="0" borderId="0" xfId="0" applyFont="1" applyFill="1" applyAlignment="1">
      <alignment horizontal="center" vertical="center"/>
    </xf>
    <xf numFmtId="49" fontId="53" fillId="0" borderId="0" xfId="0" applyNumberFormat="1" applyFont="1" applyFill="1" applyAlignment="1">
      <alignment horizontal="center" vertical="center"/>
    </xf>
    <xf numFmtId="0" fontId="52" fillId="0" borderId="0" xfId="0" applyFont="1" applyFill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52" fillId="0" borderId="4" xfId="51" applyFont="1" applyFill="1" applyBorder="1" applyAlignment="1" applyProtection="1">
      <alignment horizontal="center" vertical="center"/>
      <protection locked="0"/>
    </xf>
    <xf numFmtId="0" fontId="52" fillId="0" borderId="21" xfId="51" applyFont="1" applyFill="1" applyBorder="1" applyAlignment="1" applyProtection="1">
      <alignment horizontal="center" vertical="center"/>
      <protection locked="0"/>
    </xf>
    <xf numFmtId="0" fontId="52" fillId="0" borderId="22" xfId="51" applyFont="1" applyFill="1" applyBorder="1" applyAlignment="1" applyProtection="1">
      <alignment horizontal="center" vertical="center"/>
      <protection locked="0"/>
    </xf>
    <xf numFmtId="0" fontId="52" fillId="0" borderId="1" xfId="51" applyFont="1" applyFill="1" applyBorder="1" applyAlignment="1" applyProtection="1">
      <alignment horizontal="center" vertical="center"/>
      <protection locked="0"/>
    </xf>
    <xf numFmtId="0" fontId="52" fillId="0" borderId="23" xfId="5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80" fontId="6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vertical="center"/>
    </xf>
    <xf numFmtId="177" fontId="57" fillId="0" borderId="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51" applyFont="1" applyFill="1" applyAlignment="1" applyProtection="1">
      <alignment horizontal="center" vertical="center"/>
      <protection locked="0"/>
    </xf>
    <xf numFmtId="0" fontId="52" fillId="0" borderId="0" xfId="51" applyFont="1" applyFill="1" applyAlignment="1" applyProtection="1">
      <alignment horizontal="center" vertical="center"/>
      <protection locked="0"/>
    </xf>
    <xf numFmtId="0" fontId="8" fillId="0" borderId="0" xfId="51" applyFont="1" applyFill="1" applyAlignment="1" applyProtection="1">
      <alignment horizontal="center" vertical="center" wrapText="1"/>
      <protection locked="0"/>
    </xf>
    <xf numFmtId="0" fontId="1" fillId="0" borderId="0" xfId="51" applyFont="1" applyFill="1" applyAlignment="1" applyProtection="1">
      <alignment horizontal="center" vertical="center"/>
      <protection locked="0"/>
    </xf>
    <xf numFmtId="0" fontId="58" fillId="0" borderId="0" xfId="51" applyFont="1" applyFill="1" applyAlignment="1" applyProtection="1">
      <alignment horizontal="center" vertical="center"/>
      <protection locked="0"/>
    </xf>
    <xf numFmtId="0" fontId="58" fillId="0" borderId="0" xfId="51" applyFont="1" applyFill="1" applyAlignment="1" applyProtection="1">
      <alignment horizontal="center" vertical="center" wrapText="1"/>
      <protection locked="0"/>
    </xf>
    <xf numFmtId="0" fontId="8" fillId="0" borderId="0" xfId="51" applyFont="1" applyFill="1" applyBorder="1" applyAlignment="1" applyProtection="1">
      <alignment horizontal="right" vertical="center" wrapText="1"/>
      <protection locked="0"/>
    </xf>
    <xf numFmtId="0" fontId="8" fillId="0" borderId="0" xfId="51" applyFont="1" applyFill="1" applyBorder="1" applyAlignment="1" applyProtection="1">
      <alignment horizontal="right" vertical="center"/>
      <protection locked="0"/>
    </xf>
    <xf numFmtId="0" fontId="52" fillId="0" borderId="24" xfId="51" applyFont="1" applyFill="1" applyBorder="1" applyAlignment="1" applyProtection="1">
      <alignment horizontal="center" vertical="center"/>
      <protection locked="0"/>
    </xf>
    <xf numFmtId="0" fontId="52" fillId="0" borderId="25" xfId="51" applyFont="1" applyFill="1" applyBorder="1" applyAlignment="1" applyProtection="1">
      <alignment horizontal="center" vertical="center"/>
      <protection locked="0"/>
    </xf>
    <xf numFmtId="0" fontId="52" fillId="0" borderId="25" xfId="51" applyFont="1" applyFill="1" applyBorder="1" applyAlignment="1" applyProtection="1">
      <alignment horizontal="center" vertical="center" wrapText="1"/>
      <protection locked="0"/>
    </xf>
    <xf numFmtId="0" fontId="52" fillId="0" borderId="26" xfId="51" applyFont="1" applyFill="1" applyBorder="1" applyAlignment="1" applyProtection="1">
      <alignment horizontal="center" vertical="center" wrapText="1"/>
      <protection locked="0"/>
    </xf>
    <xf numFmtId="0" fontId="52" fillId="0" borderId="27" xfId="51" applyFont="1" applyFill="1" applyBorder="1" applyAlignment="1" applyProtection="1">
      <alignment horizontal="center" vertical="center"/>
      <protection locked="0"/>
    </xf>
    <xf numFmtId="0" fontId="52" fillId="0" borderId="1" xfId="51" applyFont="1" applyFill="1" applyBorder="1" applyAlignment="1" applyProtection="1">
      <alignment horizontal="center" vertical="center" wrapText="1"/>
      <protection locked="0"/>
    </xf>
    <xf numFmtId="0" fontId="43" fillId="0" borderId="28" xfId="51" applyFont="1" applyFill="1" applyBorder="1" applyAlignment="1" applyProtection="1">
      <alignment horizontal="center" vertical="center" wrapText="1"/>
      <protection locked="0"/>
    </xf>
    <xf numFmtId="0" fontId="8" fillId="0" borderId="27" xfId="51" applyFont="1" applyFill="1" applyBorder="1" applyAlignment="1" applyProtection="1">
      <alignment horizontal="center" vertical="center"/>
      <protection locked="0"/>
    </xf>
    <xf numFmtId="0" fontId="8" fillId="0" borderId="1" xfId="51" applyFont="1" applyFill="1" applyBorder="1" applyAlignment="1" applyProtection="1">
      <alignment horizontal="center" vertical="center"/>
      <protection locked="0"/>
    </xf>
    <xf numFmtId="0" fontId="8" fillId="0" borderId="1" xfId="51" applyFont="1" applyFill="1" applyBorder="1" applyAlignment="1" applyProtection="1">
      <alignment horizontal="center" vertical="center" wrapText="1"/>
      <protection locked="0"/>
    </xf>
    <xf numFmtId="181" fontId="52" fillId="0" borderId="1" xfId="51" applyNumberFormat="1" applyFont="1" applyFill="1" applyBorder="1" applyAlignment="1" applyProtection="1">
      <alignment horizontal="center" vertical="center"/>
    </xf>
    <xf numFmtId="181" fontId="52" fillId="0" borderId="28" xfId="51" applyNumberFormat="1" applyFont="1" applyFill="1" applyBorder="1" applyAlignment="1" applyProtection="1">
      <alignment horizontal="center" vertical="center"/>
    </xf>
    <xf numFmtId="0" fontId="52" fillId="0" borderId="1" xfId="51" applyFont="1" applyFill="1" applyBorder="1" applyAlignment="1" applyProtection="1">
      <alignment horizontal="left" vertical="center" wrapText="1"/>
      <protection locked="0"/>
    </xf>
    <xf numFmtId="181" fontId="8" fillId="0" borderId="0" xfId="51" applyNumberFormat="1" applyFont="1" applyFill="1" applyAlignment="1" applyProtection="1">
      <alignment horizontal="center" vertical="center"/>
      <protection locked="0"/>
    </xf>
    <xf numFmtId="0" fontId="8" fillId="0" borderId="1" xfId="51" applyFont="1" applyFill="1" applyBorder="1" applyAlignment="1" applyProtection="1">
      <alignment horizontal="left" vertical="center" wrapText="1"/>
      <protection locked="0"/>
    </xf>
    <xf numFmtId="181" fontId="8" fillId="0" borderId="1" xfId="51" applyNumberFormat="1" applyFont="1" applyFill="1" applyBorder="1" applyAlignment="1" applyProtection="1">
      <alignment horizontal="center" vertical="center"/>
    </xf>
    <xf numFmtId="181" fontId="8" fillId="0" borderId="28" xfId="51" applyNumberFormat="1" applyFont="1" applyFill="1" applyBorder="1" applyAlignment="1" applyProtection="1">
      <alignment horizontal="center" vertical="center"/>
    </xf>
    <xf numFmtId="181" fontId="8" fillId="0" borderId="28" xfId="51" applyNumberFormat="1" applyFont="1" applyFill="1" applyBorder="1" applyAlignment="1" applyProtection="1">
      <alignment horizontal="center" vertical="center"/>
      <protection locked="0"/>
    </xf>
    <xf numFmtId="181" fontId="8" fillId="0" borderId="1" xfId="51" applyNumberFormat="1" applyFont="1" applyFill="1" applyBorder="1" applyAlignment="1" applyProtection="1">
      <alignment horizontal="center" vertical="center"/>
      <protection locked="0"/>
    </xf>
    <xf numFmtId="0" fontId="1" fillId="0" borderId="1" xfId="51" applyFont="1" applyFill="1" applyBorder="1" applyAlignment="1" applyProtection="1">
      <alignment horizontal="left" vertical="center" wrapText="1"/>
      <protection locked="0"/>
    </xf>
    <xf numFmtId="181" fontId="52" fillId="0" borderId="1" xfId="51" applyNumberFormat="1" applyFont="1" applyFill="1" applyBorder="1" applyAlignment="1" applyProtection="1">
      <alignment horizontal="center" vertical="center"/>
      <protection locked="0"/>
    </xf>
    <xf numFmtId="181" fontId="52" fillId="0" borderId="28" xfId="51" applyNumberFormat="1" applyFont="1" applyFill="1" applyBorder="1" applyAlignment="1" applyProtection="1">
      <alignment horizontal="center" vertical="center"/>
      <protection locked="0"/>
    </xf>
    <xf numFmtId="181" fontId="25" fillId="0" borderId="1" xfId="61" applyNumberFormat="1" applyFont="1" applyBorder="1" applyAlignment="1" applyProtection="1">
      <alignment horizontal="center" vertical="center" wrapText="1"/>
      <protection locked="0"/>
    </xf>
    <xf numFmtId="0" fontId="8" fillId="0" borderId="29" xfId="51" applyFont="1" applyFill="1" applyBorder="1" applyAlignment="1" applyProtection="1">
      <alignment horizontal="center" vertical="center"/>
      <protection locked="0"/>
    </xf>
    <xf numFmtId="0" fontId="8" fillId="0" borderId="30" xfId="51" applyFont="1" applyFill="1" applyBorder="1" applyAlignment="1" applyProtection="1">
      <alignment horizontal="center" vertical="center"/>
      <protection locked="0"/>
    </xf>
    <xf numFmtId="0" fontId="8" fillId="0" borderId="30" xfId="51" applyFont="1" applyFill="1" applyBorder="1" applyAlignment="1" applyProtection="1">
      <alignment horizontal="left" vertical="center" wrapText="1"/>
      <protection locked="0"/>
    </xf>
    <xf numFmtId="181" fontId="52" fillId="0" borderId="30" xfId="51" applyNumberFormat="1" applyFont="1" applyFill="1" applyBorder="1" applyAlignment="1" applyProtection="1">
      <alignment horizontal="center" vertical="center"/>
    </xf>
    <xf numFmtId="181" fontId="8" fillId="0" borderId="30" xfId="51" applyNumberFormat="1" applyFont="1" applyFill="1" applyBorder="1" applyAlignment="1" applyProtection="1">
      <alignment horizontal="center" vertical="center"/>
    </xf>
    <xf numFmtId="181" fontId="8" fillId="0" borderId="31" xfId="5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59" fillId="0" borderId="0" xfId="51" applyFont="1" applyFill="1" applyAlignment="1" applyProtection="1">
      <alignment horizontal="center" vertical="center"/>
      <protection locked="0"/>
    </xf>
    <xf numFmtId="0" fontId="59" fillId="0" borderId="0" xfId="51" applyFont="1" applyFill="1" applyAlignment="1" applyProtection="1">
      <alignment horizontal="center" vertical="center" wrapText="1"/>
      <protection locked="0"/>
    </xf>
    <xf numFmtId="0" fontId="52" fillId="0" borderId="32" xfId="51" applyFont="1" applyFill="1" applyBorder="1" applyAlignment="1" applyProtection="1">
      <alignment horizontal="center" vertical="center" wrapText="1"/>
      <protection locked="0"/>
    </xf>
    <xf numFmtId="0" fontId="52" fillId="0" borderId="33" xfId="51" applyFont="1" applyFill="1" applyBorder="1" applyAlignment="1" applyProtection="1">
      <alignment horizontal="center" vertical="center" wrapText="1"/>
      <protection locked="0"/>
    </xf>
    <xf numFmtId="0" fontId="52" fillId="0" borderId="34" xfId="51" applyFont="1" applyFill="1" applyBorder="1" applyAlignment="1" applyProtection="1">
      <alignment horizontal="center" vertical="center" wrapText="1"/>
      <protection locked="0"/>
    </xf>
    <xf numFmtId="0" fontId="52" fillId="0" borderId="29" xfId="51" applyFont="1" applyFill="1" applyBorder="1" applyAlignment="1" applyProtection="1">
      <alignment horizontal="center" vertical="center"/>
      <protection locked="0"/>
    </xf>
    <xf numFmtId="0" fontId="52" fillId="0" borderId="30" xfId="51" applyFont="1" applyFill="1" applyBorder="1" applyAlignment="1" applyProtection="1">
      <alignment horizontal="center" vertical="center"/>
      <protection locked="0"/>
    </xf>
    <xf numFmtId="0" fontId="52" fillId="0" borderId="31" xfId="51" applyFont="1" applyFill="1" applyBorder="1" applyAlignment="1" applyProtection="1">
      <alignment horizontal="center" vertical="center" wrapText="1"/>
      <protection locked="0"/>
    </xf>
    <xf numFmtId="0" fontId="52" fillId="0" borderId="35" xfId="51" applyFont="1" applyFill="1" applyBorder="1" applyAlignment="1" applyProtection="1">
      <alignment horizontal="center" vertical="center" wrapText="1"/>
      <protection locked="0"/>
    </xf>
    <xf numFmtId="0" fontId="52" fillId="0" borderId="36" xfId="51" applyFont="1" applyFill="1" applyBorder="1" applyAlignment="1" applyProtection="1">
      <alignment horizontal="center" vertical="center" wrapText="1"/>
      <protection locked="0"/>
    </xf>
    <xf numFmtId="0" fontId="52" fillId="0" borderId="37" xfId="51" applyFont="1" applyFill="1" applyBorder="1" applyAlignment="1" applyProtection="1">
      <alignment horizontal="center" vertical="center" wrapText="1"/>
      <protection locked="0"/>
    </xf>
    <xf numFmtId="0" fontId="52" fillId="0" borderId="38" xfId="51" applyFont="1" applyFill="1" applyBorder="1" applyAlignment="1" applyProtection="1">
      <alignment horizontal="center" vertical="center" wrapText="1"/>
      <protection locked="0"/>
    </xf>
    <xf numFmtId="0" fontId="8" fillId="0" borderId="39" xfId="51" applyFont="1" applyFill="1" applyBorder="1" applyAlignment="1" applyProtection="1">
      <alignment horizontal="center" vertical="center"/>
      <protection locked="0"/>
    </xf>
    <xf numFmtId="0" fontId="8" fillId="0" borderId="40" xfId="51" applyFont="1" applyFill="1" applyBorder="1" applyAlignment="1" applyProtection="1">
      <alignment horizontal="center" vertical="center"/>
      <protection locked="0"/>
    </xf>
    <xf numFmtId="0" fontId="8" fillId="0" borderId="41" xfId="51" applyFont="1" applyFill="1" applyBorder="1" applyAlignment="1" applyProtection="1">
      <alignment horizontal="center" vertical="center" wrapText="1"/>
      <protection locked="0"/>
    </xf>
    <xf numFmtId="181" fontId="52" fillId="0" borderId="35" xfId="51" applyNumberFormat="1" applyFont="1" applyFill="1" applyBorder="1" applyAlignment="1" applyProtection="1">
      <alignment horizontal="center" vertical="center"/>
    </xf>
    <xf numFmtId="181" fontId="52" fillId="0" borderId="42" xfId="51" applyNumberFormat="1" applyFont="1" applyFill="1" applyBorder="1" applyAlignment="1" applyProtection="1">
      <alignment horizontal="center" vertical="center"/>
    </xf>
    <xf numFmtId="181" fontId="52" fillId="0" borderId="40" xfId="51" applyNumberFormat="1" applyFont="1" applyFill="1" applyBorder="1" applyAlignment="1" applyProtection="1">
      <alignment horizontal="center" vertical="center"/>
    </xf>
    <xf numFmtId="181" fontId="52" fillId="0" borderId="41" xfId="51" applyNumberFormat="1" applyFont="1" applyFill="1" applyBorder="1" applyAlignment="1" applyProtection="1">
      <alignment horizontal="center" vertical="center"/>
    </xf>
    <xf numFmtId="0" fontId="52" fillId="0" borderId="41" xfId="51" applyFont="1" applyFill="1" applyBorder="1" applyAlignment="1" applyProtection="1">
      <alignment horizontal="left" vertical="center" wrapText="1"/>
      <protection locked="0"/>
    </xf>
    <xf numFmtId="0" fontId="8" fillId="0" borderId="43" xfId="51" applyFont="1" applyFill="1" applyBorder="1" applyAlignment="1" applyProtection="1">
      <alignment horizontal="center" vertical="center"/>
      <protection locked="0"/>
    </xf>
    <xf numFmtId="0" fontId="8" fillId="0" borderId="23" xfId="51" applyFont="1" applyFill="1" applyBorder="1" applyAlignment="1" applyProtection="1">
      <alignment horizontal="center" vertical="center"/>
      <protection locked="0"/>
    </xf>
    <xf numFmtId="0" fontId="8" fillId="0" borderId="44" xfId="51" applyFont="1" applyFill="1" applyBorder="1" applyAlignment="1" applyProtection="1">
      <alignment horizontal="left" vertical="center" wrapText="1"/>
      <protection locked="0"/>
    </xf>
    <xf numFmtId="181" fontId="52" fillId="0" borderId="45" xfId="51" applyNumberFormat="1" applyFont="1" applyFill="1" applyBorder="1" applyAlignment="1" applyProtection="1">
      <alignment horizontal="center" vertical="center"/>
    </xf>
    <xf numFmtId="181" fontId="8" fillId="0" borderId="46" xfId="51" applyNumberFormat="1" applyFont="1" applyFill="1" applyBorder="1" applyAlignment="1" applyProtection="1">
      <alignment horizontal="center" vertical="center"/>
    </xf>
    <xf numFmtId="181" fontId="8" fillId="0" borderId="23" xfId="51" applyNumberFormat="1" applyFont="1" applyFill="1" applyBorder="1" applyAlignment="1" applyProtection="1">
      <alignment horizontal="center" vertical="center"/>
    </xf>
    <xf numFmtId="181" fontId="8" fillId="0" borderId="44" xfId="51" applyNumberFormat="1" applyFont="1" applyFill="1" applyBorder="1" applyAlignment="1" applyProtection="1">
      <alignment horizontal="center" vertical="center"/>
    </xf>
    <xf numFmtId="0" fontId="8" fillId="0" borderId="28" xfId="51" applyFont="1" applyFill="1" applyBorder="1" applyAlignment="1" applyProtection="1">
      <alignment horizontal="left" vertical="center" wrapText="1"/>
      <protection locked="0"/>
    </xf>
    <xf numFmtId="181" fontId="52" fillId="0" borderId="47" xfId="51" applyNumberFormat="1" applyFont="1" applyFill="1" applyBorder="1" applyAlignment="1" applyProtection="1">
      <alignment horizontal="center" vertical="center"/>
    </xf>
    <xf numFmtId="181" fontId="8" fillId="0" borderId="21" xfId="51" applyNumberFormat="1" applyFont="1" applyFill="1" applyBorder="1" applyAlignment="1" applyProtection="1">
      <alignment horizontal="center" vertical="center"/>
    </xf>
    <xf numFmtId="181" fontId="8" fillId="0" borderId="21" xfId="51" applyNumberFormat="1" applyFont="1" applyFill="1" applyBorder="1" applyAlignment="1" applyProtection="1">
      <alignment horizontal="center" vertical="center"/>
      <protection locked="0"/>
    </xf>
    <xf numFmtId="181" fontId="52" fillId="0" borderId="21" xfId="51" applyNumberFormat="1" applyFont="1" applyFill="1" applyBorder="1" applyAlignment="1" applyProtection="1">
      <alignment horizontal="center" vertical="center"/>
      <protection locked="0"/>
    </xf>
    <xf numFmtId="0" fontId="8" fillId="0" borderId="48" xfId="51" applyFont="1" applyFill="1" applyBorder="1" applyAlignment="1" applyProtection="1">
      <alignment horizontal="center" vertical="center"/>
      <protection locked="0"/>
    </xf>
    <xf numFmtId="0" fontId="8" fillId="0" borderId="22" xfId="51" applyFont="1" applyFill="1" applyBorder="1" applyAlignment="1" applyProtection="1">
      <alignment horizontal="center" vertical="center"/>
      <protection locked="0"/>
    </xf>
    <xf numFmtId="0" fontId="8" fillId="0" borderId="49" xfId="51" applyFont="1" applyFill="1" applyBorder="1" applyAlignment="1" applyProtection="1">
      <alignment horizontal="left" vertical="center" wrapText="1"/>
      <protection locked="0"/>
    </xf>
    <xf numFmtId="181" fontId="52" fillId="0" borderId="50" xfId="51" applyNumberFormat="1" applyFont="1" applyFill="1" applyBorder="1" applyAlignment="1" applyProtection="1">
      <alignment horizontal="center" vertical="center"/>
    </xf>
    <xf numFmtId="181" fontId="8" fillId="0" borderId="51" xfId="51" applyNumberFormat="1" applyFont="1" applyFill="1" applyBorder="1" applyAlignment="1" applyProtection="1">
      <alignment horizontal="center" vertical="center"/>
      <protection locked="0"/>
    </xf>
    <xf numFmtId="181" fontId="8" fillId="0" borderId="22" xfId="51" applyNumberFormat="1" applyFont="1" applyFill="1" applyBorder="1" applyAlignment="1" applyProtection="1">
      <alignment horizontal="center" vertical="center"/>
      <protection locked="0"/>
    </xf>
    <xf numFmtId="181" fontId="8" fillId="0" borderId="49" xfId="51" applyNumberFormat="1" applyFont="1" applyFill="1" applyBorder="1" applyAlignment="1" applyProtection="1">
      <alignment horizontal="center" vertical="center"/>
      <protection locked="0"/>
    </xf>
    <xf numFmtId="181" fontId="52" fillId="0" borderId="34" xfId="51" applyNumberFormat="1" applyFont="1" applyFill="1" applyBorder="1" applyAlignment="1" applyProtection="1">
      <alignment horizontal="center" vertical="center"/>
    </xf>
    <xf numFmtId="181" fontId="8" fillId="0" borderId="52" xfId="51" applyNumberFormat="1" applyFont="1" applyFill="1" applyBorder="1" applyAlignment="1" applyProtection="1">
      <alignment horizontal="center" vertical="center"/>
      <protection locked="0"/>
    </xf>
    <xf numFmtId="181" fontId="52" fillId="0" borderId="21" xfId="51" applyNumberFormat="1" applyFont="1" applyFill="1" applyBorder="1" applyAlignment="1" applyProtection="1">
      <alignment horizontal="center" vertical="center"/>
    </xf>
    <xf numFmtId="181" fontId="8" fillId="0" borderId="52" xfId="51" applyNumberFormat="1" applyFont="1" applyFill="1" applyBorder="1" applyAlignment="1" applyProtection="1">
      <alignment horizontal="center" vertical="center"/>
    </xf>
    <xf numFmtId="181" fontId="6" fillId="0" borderId="1" xfId="61" applyNumberFormat="1" applyFont="1" applyBorder="1" applyAlignment="1" applyProtection="1">
      <alignment horizontal="center" vertical="center" wrapText="1"/>
      <protection locked="0"/>
    </xf>
    <xf numFmtId="0" fontId="52" fillId="0" borderId="40" xfId="51" applyFont="1" applyFill="1" applyBorder="1" applyAlignment="1" applyProtection="1">
      <alignment horizontal="center" vertical="center"/>
      <protection locked="0"/>
    </xf>
    <xf numFmtId="181" fontId="8" fillId="0" borderId="42" xfId="51" applyNumberFormat="1" applyFont="1" applyFill="1" applyBorder="1" applyAlignment="1" applyProtection="1">
      <alignment horizontal="center" vertical="center"/>
    </xf>
    <xf numFmtId="181" fontId="8" fillId="0" borderId="40" xfId="51" applyNumberFormat="1" applyFont="1" applyFill="1" applyBorder="1" applyAlignment="1" applyProtection="1">
      <alignment horizontal="center" vertical="center"/>
    </xf>
    <xf numFmtId="181" fontId="8" fillId="0" borderId="41" xfId="51" applyNumberFormat="1" applyFont="1" applyFill="1" applyBorder="1" applyAlignment="1" applyProtection="1">
      <alignment horizontal="center" vertical="center"/>
    </xf>
    <xf numFmtId="181" fontId="8" fillId="0" borderId="51" xfId="51" applyNumberFormat="1" applyFont="1" applyFill="1" applyBorder="1" applyAlignment="1" applyProtection="1">
      <alignment horizontal="center" vertical="center"/>
    </xf>
    <xf numFmtId="181" fontId="8" fillId="0" borderId="22" xfId="51" applyNumberFormat="1" applyFont="1" applyFill="1" applyBorder="1" applyAlignment="1" applyProtection="1">
      <alignment horizontal="center" vertical="center"/>
    </xf>
    <xf numFmtId="0" fontId="8" fillId="0" borderId="53" xfId="51" applyFont="1" applyFill="1" applyBorder="1" applyAlignment="1" applyProtection="1">
      <alignment horizontal="center" vertical="center"/>
      <protection locked="0"/>
    </xf>
    <xf numFmtId="0" fontId="8" fillId="0" borderId="37" xfId="51" applyFont="1" applyFill="1" applyBorder="1" applyAlignment="1" applyProtection="1">
      <alignment horizontal="center" vertical="center"/>
      <protection locked="0"/>
    </xf>
    <xf numFmtId="0" fontId="8" fillId="0" borderId="38" xfId="51" applyFont="1" applyFill="1" applyBorder="1" applyAlignment="1" applyProtection="1">
      <alignment horizontal="left" vertical="center" wrapText="1"/>
      <protection locked="0"/>
    </xf>
    <xf numFmtId="181" fontId="52" fillId="0" borderId="54" xfId="51" applyNumberFormat="1" applyFont="1" applyFill="1" applyBorder="1" applyAlignment="1" applyProtection="1">
      <alignment horizontal="center" vertical="center"/>
    </xf>
    <xf numFmtId="181" fontId="8" fillId="0" borderId="36" xfId="51" applyNumberFormat="1" applyFont="1" applyFill="1" applyBorder="1" applyAlignment="1" applyProtection="1">
      <alignment horizontal="center" vertical="center"/>
    </xf>
    <xf numFmtId="181" fontId="8" fillId="0" borderId="37" xfId="51" applyNumberFormat="1" applyFont="1" applyFill="1" applyBorder="1" applyAlignment="1" applyProtection="1">
      <alignment horizontal="center" vertical="center"/>
    </xf>
    <xf numFmtId="181" fontId="8" fillId="0" borderId="38" xfId="51" applyNumberFormat="1" applyFont="1" applyFill="1" applyBorder="1" applyAlignment="1" applyProtection="1">
      <alignment horizontal="center" vertical="center"/>
    </xf>
    <xf numFmtId="0" fontId="21" fillId="0" borderId="0" xfId="0" applyFo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24" xfId="50" applyFont="1" applyBorder="1" applyAlignment="1" applyProtection="1">
      <alignment horizontal="center" vertical="center"/>
      <protection locked="0"/>
    </xf>
    <xf numFmtId="0" fontId="8" fillId="0" borderId="25" xfId="50" applyFont="1" applyBorder="1" applyAlignment="1" applyProtection="1">
      <alignment horizontal="center" vertical="center"/>
      <protection locked="0"/>
    </xf>
    <xf numFmtId="0" fontId="8" fillId="0" borderId="26" xfId="50" applyFont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protection locked="0"/>
    </xf>
    <xf numFmtId="0" fontId="52" fillId="0" borderId="27" xfId="50" applyFont="1" applyBorder="1" applyAlignment="1" applyProtection="1">
      <alignment horizontal="left" vertical="center"/>
      <protection locked="0"/>
    </xf>
    <xf numFmtId="1" fontId="52" fillId="0" borderId="1" xfId="50" applyNumberFormat="1" applyFont="1" applyBorder="1" applyAlignment="1">
      <alignment horizontal="center" vertical="center"/>
    </xf>
    <xf numFmtId="0" fontId="52" fillId="0" borderId="28" xfId="50" applyFont="1" applyBorder="1" applyAlignment="1" applyProtection="1">
      <alignment horizontal="center" vertical="center" wrapText="1"/>
      <protection locked="0"/>
    </xf>
    <xf numFmtId="0" fontId="52" fillId="0" borderId="27" xfId="50" applyFont="1" applyBorder="1" applyAlignment="1" applyProtection="1">
      <alignment vertical="center"/>
      <protection locked="0"/>
    </xf>
    <xf numFmtId="0" fontId="8" fillId="0" borderId="28" xfId="50" applyFont="1" applyBorder="1" applyAlignment="1" applyProtection="1">
      <alignment horizontal="center" vertical="center" wrapText="1"/>
      <protection locked="0"/>
    </xf>
    <xf numFmtId="0" fontId="8" fillId="0" borderId="27" xfId="50" applyFont="1" applyBorder="1" applyAlignment="1" applyProtection="1">
      <alignment horizontal="right" vertical="center"/>
      <protection locked="0"/>
    </xf>
    <xf numFmtId="1" fontId="8" fillId="0" borderId="1" xfId="50" applyNumberFormat="1" applyFont="1" applyBorder="1" applyAlignment="1">
      <alignment horizontal="center" vertical="center"/>
    </xf>
    <xf numFmtId="0" fontId="8" fillId="0" borderId="28" xfId="50" applyFont="1" applyBorder="1" applyAlignment="1" applyProtection="1">
      <alignment horizontal="right" vertical="center"/>
      <protection locked="0"/>
    </xf>
    <xf numFmtId="0" fontId="8" fillId="0" borderId="28" xfId="50" applyFont="1" applyBorder="1" applyAlignment="1" applyProtection="1">
      <alignment horizontal="center" vertical="center" shrinkToFit="1"/>
      <protection locked="0"/>
    </xf>
    <xf numFmtId="0" fontId="8" fillId="0" borderId="28" xfId="50" applyFont="1" applyBorder="1" applyAlignment="1" applyProtection="1">
      <alignment horizontal="center" vertical="center"/>
      <protection locked="0"/>
    </xf>
    <xf numFmtId="1" fontId="52" fillId="0" borderId="1" xfId="50" applyNumberFormat="1" applyFont="1" applyBorder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horizontal="right" vertical="center"/>
      <protection locked="0"/>
    </xf>
    <xf numFmtId="1" fontId="8" fillId="0" borderId="1" xfId="50" applyNumberFormat="1" applyFont="1" applyBorder="1" applyAlignment="1" applyProtection="1">
      <alignment horizontal="center" vertical="center"/>
      <protection locked="0"/>
    </xf>
    <xf numFmtId="0" fontId="60" fillId="0" borderId="29" xfId="0" applyFont="1" applyBorder="1" applyAlignment="1" applyProtection="1">
      <alignment horizontal="center" vertical="center"/>
      <protection locked="0"/>
    </xf>
    <xf numFmtId="1" fontId="52" fillId="0" borderId="30" xfId="50" applyNumberFormat="1" applyFont="1" applyBorder="1" applyAlignment="1" applyProtection="1">
      <alignment horizontal="center" vertical="center"/>
      <protection locked="0"/>
    </xf>
    <xf numFmtId="0" fontId="8" fillId="0" borderId="31" xfId="50" applyFont="1" applyBorder="1" applyAlignment="1" applyProtection="1">
      <alignment horizontal="center" vertical="center"/>
      <protection locked="0"/>
    </xf>
    <xf numFmtId="0" fontId="8" fillId="0" borderId="0" xfId="49" applyFont="1" applyFill="1"/>
    <xf numFmtId="0" fontId="8" fillId="0" borderId="0" xfId="49" applyFont="1" applyFill="1" applyAlignment="1">
      <alignment horizontal="left"/>
    </xf>
    <xf numFmtId="0" fontId="61" fillId="0" borderId="0" xfId="49" applyFont="1" applyFill="1" applyAlignment="1">
      <alignment horizontal="center"/>
    </xf>
    <xf numFmtId="0" fontId="61" fillId="0" borderId="0" xfId="49" applyFont="1" applyFill="1" applyAlignment="1"/>
    <xf numFmtId="0" fontId="8" fillId="0" borderId="1" xfId="49" applyFont="1" applyFill="1" applyBorder="1" applyAlignment="1">
      <alignment horizontal="left"/>
    </xf>
    <xf numFmtId="0" fontId="8" fillId="0" borderId="1" xfId="49" applyFont="1" applyFill="1" applyBorder="1"/>
    <xf numFmtId="0" fontId="8" fillId="0" borderId="0" xfId="49" applyFont="1" applyFill="1" applyAlignment="1">
      <alignment wrapText="1"/>
    </xf>
    <xf numFmtId="0" fontId="8" fillId="0" borderId="1" xfId="51" applyFont="1" applyFill="1" applyBorder="1" applyAlignment="1" applyProtection="1" quotePrefix="1">
      <alignment horizontal="center" vertical="center"/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预算（参阅资料）12.12修改(3)" xfId="49"/>
    <cellStyle name="常规_2009预算(最终稿)_2012预收改" xfId="50"/>
    <cellStyle name="常规_0212  2015年蒸湘区公共财政支出预算科目明细表 2" xfId="51"/>
    <cellStyle name="常规 6" xfId="52"/>
    <cellStyle name="常规 12" xfId="53"/>
    <cellStyle name="常规 2_2018预算附表" xfId="54"/>
    <cellStyle name="常规_政府部门预算经济分类" xfId="55"/>
    <cellStyle name="常规_（3.17）2017年地方财政预算表 - 天心区" xfId="56"/>
    <cellStyle name="常规_2018资本经营预算表(天心区）" xfId="57"/>
    <cellStyle name="常规 3 2 2" xfId="58"/>
    <cellStyle name="常规_P020170310428866449584 (2)" xfId="59"/>
    <cellStyle name="Normal" xfId="60"/>
    <cellStyle name="常规_2009预算(最终稿)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FD28"/>
  <sheetViews>
    <sheetView topLeftCell="A34" workbookViewId="0">
      <selection activeCell="B5" sqref="B5"/>
    </sheetView>
  </sheetViews>
  <sheetFormatPr defaultColWidth="9" defaultRowHeight="15.75"/>
  <cols>
    <col min="1" max="1" width="9.625" style="332" customWidth="1"/>
    <col min="2" max="2" width="65.75" style="331" customWidth="1"/>
    <col min="3" max="16379" width="9" style="331"/>
    <col min="16380" max="16384" width="9" style="158"/>
  </cols>
  <sheetData>
    <row r="1" s="331" customFormat="1" ht="22.5" spans="1:4 16380:16384">
      <c r="A1" s="333" t="s">
        <v>0</v>
      </c>
      <c r="B1" s="333"/>
      <c r="C1" s="334"/>
      <c r="D1" s="334"/>
      <c r="XEZ1" s="158"/>
      <c r="XFA1" s="158"/>
      <c r="XFB1" s="158"/>
      <c r="XFC1" s="158"/>
      <c r="XFD1" s="158"/>
    </row>
    <row r="2" s="331" customFormat="1" spans="1:4 16380:16384">
      <c r="A2" s="332"/>
      <c r="XEZ2" s="158"/>
      <c r="XFA2" s="158"/>
      <c r="XFB2" s="158"/>
      <c r="XFC2" s="158"/>
      <c r="XFD2" s="158"/>
    </row>
    <row r="3" s="331" customFormat="1" ht="36.75" customHeight="1" spans="1:4 16380:16384">
      <c r="A3" s="335" t="s">
        <v>1</v>
      </c>
      <c r="B3" s="336" t="s">
        <v>2</v>
      </c>
      <c r="C3" s="337"/>
      <c r="D3" s="337"/>
    </row>
    <row r="4" s="331" customFormat="1" ht="36.75" customHeight="1" spans="1:4 16380:16384">
      <c r="A4" s="335" t="s">
        <v>3</v>
      </c>
      <c r="B4" s="336" t="s">
        <v>4</v>
      </c>
      <c r="C4" s="337"/>
      <c r="D4" s="337"/>
    </row>
    <row r="5" s="331" customFormat="1" ht="36.75" customHeight="1" spans="1:4 16380:16384">
      <c r="A5" s="335" t="s">
        <v>5</v>
      </c>
      <c r="B5" s="336" t="s">
        <v>6</v>
      </c>
      <c r="C5" s="337"/>
      <c r="D5" s="337"/>
    </row>
    <row r="6" s="331" customFormat="1" ht="36.75" customHeight="1" spans="1:4 16380:16384">
      <c r="A6" s="335" t="s">
        <v>7</v>
      </c>
      <c r="B6" s="336" t="s">
        <v>8</v>
      </c>
      <c r="C6" s="337"/>
      <c r="D6" s="337"/>
    </row>
    <row r="7" s="331" customFormat="1" ht="36.75" customHeight="1" spans="1:4 16380:16384">
      <c r="A7" s="335" t="s">
        <v>9</v>
      </c>
      <c r="B7" s="336" t="s">
        <v>10</v>
      </c>
      <c r="C7" s="337"/>
      <c r="D7" s="337"/>
    </row>
    <row r="8" s="331" customFormat="1" ht="36.75" customHeight="1" spans="1:4 16380:16384">
      <c r="A8" s="335" t="s">
        <v>11</v>
      </c>
      <c r="B8" s="336" t="s">
        <v>12</v>
      </c>
      <c r="C8" s="337"/>
      <c r="D8" s="337"/>
    </row>
    <row r="9" s="331" customFormat="1" ht="36.75" customHeight="1" spans="1:4 16380:16384">
      <c r="A9" s="335" t="s">
        <v>13</v>
      </c>
      <c r="B9" s="336" t="s">
        <v>14</v>
      </c>
      <c r="C9" s="337"/>
      <c r="D9" s="337"/>
    </row>
    <row r="10" s="331" customFormat="1" ht="36.75" customHeight="1" spans="1:4 16380:16384">
      <c r="A10" s="335" t="s">
        <v>15</v>
      </c>
      <c r="B10" s="336" t="s">
        <v>16</v>
      </c>
      <c r="C10" s="337"/>
      <c r="D10" s="337"/>
    </row>
    <row r="11" s="331" customFormat="1" ht="36.75" customHeight="1" spans="1:4 16380:16384">
      <c r="A11" s="335" t="s">
        <v>17</v>
      </c>
      <c r="B11" s="336" t="s">
        <v>18</v>
      </c>
      <c r="C11" s="337"/>
      <c r="D11" s="337"/>
    </row>
    <row r="12" s="331" customFormat="1" ht="36.75" customHeight="1" spans="1:4 16380:16384">
      <c r="A12" s="335" t="s">
        <v>19</v>
      </c>
      <c r="B12" s="336" t="s">
        <v>20</v>
      </c>
      <c r="C12" s="337"/>
      <c r="D12" s="337"/>
    </row>
    <row r="13" s="331" customFormat="1" ht="36.75" customHeight="1" spans="1:4 16380:16384">
      <c r="A13" s="335" t="s">
        <v>21</v>
      </c>
      <c r="B13" s="336" t="s">
        <v>22</v>
      </c>
      <c r="C13" s="337"/>
      <c r="D13" s="337"/>
    </row>
    <row r="14" s="331" customFormat="1" ht="36.75" customHeight="1" spans="1:4 16380:16384">
      <c r="A14" s="335" t="s">
        <v>23</v>
      </c>
      <c r="B14" s="336" t="s">
        <v>24</v>
      </c>
      <c r="C14" s="337"/>
      <c r="D14" s="337"/>
    </row>
    <row r="15" s="331" customFormat="1" ht="36.75" customHeight="1" spans="1:4 16380:16384">
      <c r="A15" s="335" t="s">
        <v>25</v>
      </c>
      <c r="B15" s="336" t="s">
        <v>26</v>
      </c>
      <c r="C15" s="337"/>
      <c r="D15" s="337"/>
    </row>
    <row r="16" s="331" customFormat="1" ht="36" customHeight="1" spans="1:4 16380:16384">
      <c r="A16" s="335" t="s">
        <v>27</v>
      </c>
      <c r="B16" s="336" t="s">
        <v>28</v>
      </c>
      <c r="C16" s="337"/>
      <c r="D16" s="337"/>
    </row>
    <row r="17" s="331" customFormat="1" ht="36" customHeight="1" spans="1:4 16380:16384">
      <c r="A17" s="335" t="s">
        <v>29</v>
      </c>
      <c r="B17" s="336" t="s">
        <v>30</v>
      </c>
      <c r="C17" s="337"/>
      <c r="D17" s="337"/>
    </row>
    <row r="18" s="331" customFormat="1" ht="36" customHeight="1" spans="1:4 16380:16384">
      <c r="A18" s="335" t="s">
        <v>31</v>
      </c>
      <c r="B18" s="336" t="s">
        <v>32</v>
      </c>
      <c r="C18" s="337"/>
      <c r="D18" s="337"/>
    </row>
    <row r="19" s="331" customFormat="1" ht="36.75" customHeight="1" spans="1:4 16380:16384">
      <c r="A19" s="335" t="s">
        <v>33</v>
      </c>
      <c r="B19" s="336" t="s">
        <v>34</v>
      </c>
      <c r="C19" s="337"/>
      <c r="D19" s="337"/>
    </row>
    <row r="20" s="331" customFormat="1" ht="36.75" customHeight="1" spans="1:4 16380:16384">
      <c r="A20" s="335" t="s">
        <v>35</v>
      </c>
      <c r="B20" s="336" t="s">
        <v>36</v>
      </c>
      <c r="C20" s="337"/>
      <c r="D20" s="337"/>
    </row>
    <row r="21" s="331" customFormat="1" ht="36.75" customHeight="1" spans="1:4 16380:16384">
      <c r="A21" s="335" t="s">
        <v>37</v>
      </c>
      <c r="B21" s="336" t="s">
        <v>38</v>
      </c>
      <c r="C21" s="337"/>
      <c r="D21" s="337"/>
    </row>
    <row r="22" s="331" customFormat="1" ht="36.75" customHeight="1" spans="1:4 16380:16384">
      <c r="A22" s="335" t="s">
        <v>39</v>
      </c>
      <c r="B22" s="336" t="s">
        <v>40</v>
      </c>
      <c r="C22" s="337"/>
      <c r="D22" s="337"/>
    </row>
    <row r="23" s="331" customFormat="1" ht="36" customHeight="1" spans="1:4 16380:16384">
      <c r="A23" s="335" t="s">
        <v>41</v>
      </c>
      <c r="B23" s="336" t="s">
        <v>42</v>
      </c>
      <c r="C23" s="337"/>
      <c r="D23" s="337"/>
    </row>
    <row r="24" s="331" customFormat="1" ht="36" customHeight="1" spans="1:4 16380:16384">
      <c r="A24" s="335" t="s">
        <v>43</v>
      </c>
      <c r="B24" s="336" t="s">
        <v>44</v>
      </c>
      <c r="C24" s="337"/>
      <c r="D24" s="337"/>
    </row>
    <row r="25" s="331" customFormat="1" ht="36.75" customHeight="1" spans="1:4 16380:16384">
      <c r="A25" s="335" t="s">
        <v>45</v>
      </c>
      <c r="B25" s="336" t="s">
        <v>46</v>
      </c>
      <c r="C25" s="337"/>
      <c r="D25" s="337"/>
    </row>
    <row r="26" s="331" customFormat="1" ht="36.75" customHeight="1" spans="1:4 16380:16384">
      <c r="A26" s="335" t="s">
        <v>47</v>
      </c>
      <c r="B26" s="336" t="s">
        <v>48</v>
      </c>
      <c r="C26" s="337"/>
      <c r="D26" s="337"/>
    </row>
    <row r="27" s="331" customFormat="1" ht="36.75" customHeight="1" spans="1:4 16380:16384">
      <c r="A27" s="335" t="s">
        <v>49</v>
      </c>
      <c r="B27" s="336" t="s">
        <v>50</v>
      </c>
      <c r="D27" s="337"/>
    </row>
    <row r="28" s="331" customFormat="1" spans="1:4 16380:16384">
      <c r="A28" s="332"/>
      <c r="B28" s="331"/>
      <c r="XEZ28" s="158"/>
      <c r="XFA28" s="158"/>
      <c r="XFB28" s="158"/>
      <c r="XFC28" s="158"/>
      <c r="XFD28" s="158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67"/>
  <sheetViews>
    <sheetView topLeftCell="A7" workbookViewId="0">
      <selection activeCell="B26" sqref="B26"/>
    </sheetView>
  </sheetViews>
  <sheetFormatPr defaultColWidth="9" defaultRowHeight="15.75" outlineLevelCol="1"/>
  <cols>
    <col min="1" max="1" width="50.25" style="145" customWidth="1"/>
    <col min="2" max="2" width="26.875" style="145" customWidth="1"/>
    <col min="3" max="16384" width="9" style="145"/>
  </cols>
  <sheetData>
    <row r="1" s="145" customFormat="1" ht="21.75" customHeight="1" spans="1:2">
      <c r="A1" s="147" t="s">
        <v>724</v>
      </c>
    </row>
    <row r="2" s="145" customFormat="1" ht="29.25" customHeight="1" spans="1:2">
      <c r="A2" s="148" t="s">
        <v>725</v>
      </c>
      <c r="B2" s="148"/>
    </row>
    <row r="3" s="145" customFormat="1" ht="18" customHeight="1" spans="1:2">
      <c r="B3" s="149" t="s">
        <v>53</v>
      </c>
    </row>
    <row r="4" s="145" customFormat="1" ht="35.25" customHeight="1" spans="1:2">
      <c r="A4" s="143" t="s">
        <v>726</v>
      </c>
      <c r="B4" s="143" t="s">
        <v>727</v>
      </c>
    </row>
    <row r="5" s="145" customFormat="1" ht="20.1" customHeight="1" spans="1:2">
      <c r="A5" s="150" t="s">
        <v>728</v>
      </c>
      <c r="B5" s="151"/>
    </row>
    <row r="6" s="145" customFormat="1" ht="20.1" customHeight="1" spans="1:2">
      <c r="A6" s="150" t="s">
        <v>729</v>
      </c>
      <c r="B6" s="151"/>
    </row>
    <row r="7" s="145" customFormat="1" ht="20.1" customHeight="1" spans="1:2">
      <c r="A7" s="129" t="s">
        <v>730</v>
      </c>
      <c r="B7" s="151"/>
    </row>
    <row r="8" s="145" customFormat="1" ht="20.1" customHeight="1" spans="1:2">
      <c r="A8" s="150" t="s">
        <v>731</v>
      </c>
      <c r="B8" s="151"/>
    </row>
    <row r="9" s="145" customFormat="1" ht="20.1" customHeight="1" spans="1:2">
      <c r="A9" s="150" t="s">
        <v>732</v>
      </c>
      <c r="B9" s="151"/>
    </row>
    <row r="10" s="145" customFormat="1" ht="20.1" customHeight="1" spans="1:2">
      <c r="A10" s="150" t="s">
        <v>733</v>
      </c>
      <c r="B10" s="151"/>
    </row>
    <row r="11" s="145" customFormat="1" ht="20.1" customHeight="1" spans="1:2">
      <c r="A11" s="150" t="s">
        <v>734</v>
      </c>
      <c r="B11" s="151"/>
    </row>
    <row r="12" s="145" customFormat="1" ht="20.1" customHeight="1" spans="1:2">
      <c r="A12" s="150" t="s">
        <v>735</v>
      </c>
      <c r="B12" s="151"/>
    </row>
    <row r="13" s="145" customFormat="1" ht="20.1" customHeight="1" spans="1:2">
      <c r="A13" s="150" t="s">
        <v>736</v>
      </c>
      <c r="B13" s="151"/>
    </row>
    <row r="14" s="145" customFormat="1" ht="20.1" customHeight="1" spans="1:2">
      <c r="A14" s="150" t="s">
        <v>737</v>
      </c>
      <c r="B14" s="151"/>
    </row>
    <row r="15" s="145" customFormat="1" ht="20.1" customHeight="1" spans="1:2">
      <c r="A15" s="150" t="s">
        <v>738</v>
      </c>
      <c r="B15" s="151"/>
    </row>
    <row r="16" s="145" customFormat="1" ht="20.1" customHeight="1" spans="1:2">
      <c r="A16" s="150" t="s">
        <v>739</v>
      </c>
      <c r="B16" s="151"/>
    </row>
    <row r="17" s="145" customFormat="1" ht="20.1" customHeight="1" spans="1:2">
      <c r="A17" s="150" t="s">
        <v>740</v>
      </c>
      <c r="B17" s="151"/>
    </row>
    <row r="18" s="145" customFormat="1" ht="20.1" customHeight="1" spans="1:2">
      <c r="A18" s="150" t="s">
        <v>741</v>
      </c>
      <c r="B18" s="151"/>
    </row>
    <row r="19" s="145" customFormat="1" ht="20.1" customHeight="1" spans="1:2">
      <c r="A19" s="150" t="s">
        <v>742</v>
      </c>
      <c r="B19" s="152"/>
    </row>
    <row r="20" s="145" customFormat="1" ht="20.1" customHeight="1" spans="1:2">
      <c r="A20" s="153" t="s">
        <v>743</v>
      </c>
      <c r="B20" s="154"/>
    </row>
    <row r="21" s="145" customFormat="1" ht="20.1" customHeight="1" spans="1:2">
      <c r="A21" s="155" t="s">
        <v>744</v>
      </c>
      <c r="B21" s="154">
        <f>B22</f>
        <v>116</v>
      </c>
    </row>
    <row r="22" s="145" customFormat="1" ht="20.1" customHeight="1" spans="1:2">
      <c r="A22" s="151" t="s">
        <v>745</v>
      </c>
      <c r="B22" s="154">
        <v>116</v>
      </c>
    </row>
    <row r="23" s="145" customFormat="1" ht="20.1" customHeight="1" spans="1:2">
      <c r="A23" s="151" t="s">
        <v>746</v>
      </c>
      <c r="B23" s="154"/>
    </row>
    <row r="24" s="145" customFormat="1" ht="20.1" customHeight="1" spans="1:2">
      <c r="A24" s="151" t="s">
        <v>747</v>
      </c>
      <c r="B24" s="154"/>
    </row>
    <row r="25" s="145" customFormat="1" ht="20.1" customHeight="1" spans="1:2">
      <c r="A25" s="151" t="s">
        <v>748</v>
      </c>
      <c r="B25" s="154">
        <v>18665</v>
      </c>
    </row>
    <row r="26" s="145" customFormat="1" ht="20.1" customHeight="1" spans="1:2">
      <c r="A26" s="151" t="s">
        <v>749</v>
      </c>
      <c r="B26" s="154"/>
    </row>
    <row r="27" s="145" customFormat="1" ht="20.1" customHeight="1" spans="1:2">
      <c r="A27" s="151" t="s">
        <v>750</v>
      </c>
      <c r="B27" s="154"/>
    </row>
    <row r="28" s="145" customFormat="1" ht="20.1" customHeight="1" spans="1:2">
      <c r="A28" s="151" t="s">
        <v>751</v>
      </c>
      <c r="B28" s="154"/>
    </row>
    <row r="29" s="145" customFormat="1" ht="20.1" customHeight="1" spans="1:2">
      <c r="A29" s="151" t="s">
        <v>752</v>
      </c>
      <c r="B29" s="154"/>
    </row>
    <row r="30" s="145" customFormat="1" ht="20.1" customHeight="1" spans="1:2">
      <c r="A30" s="156" t="s">
        <v>753</v>
      </c>
      <c r="B30" s="154"/>
    </row>
    <row r="31" s="145" customFormat="1" ht="20.1" customHeight="1" spans="1:2">
      <c r="A31" s="156" t="s">
        <v>754</v>
      </c>
      <c r="B31" s="152"/>
    </row>
    <row r="32" s="146" customFormat="1" ht="20.1" customHeight="1" spans="1:2">
      <c r="A32" s="156"/>
      <c r="B32" s="152"/>
    </row>
    <row r="33" s="145" customFormat="1" ht="20.1" customHeight="1" spans="1:2">
      <c r="A33" s="153" t="s">
        <v>755</v>
      </c>
      <c r="B33" s="154">
        <f>B25+B21</f>
        <v>18781</v>
      </c>
    </row>
    <row r="34" s="145" customFormat="1" ht="20.1" customHeight="1" spans="1:2">
      <c r="A34" s="157"/>
    </row>
    <row r="35" s="145" customFormat="1" ht="20.1" customHeight="1"/>
    <row r="36" s="145" customFormat="1" ht="20.1" customHeight="1"/>
    <row r="37" s="145" customFormat="1" ht="20.1" customHeight="1"/>
    <row r="38" s="145" customFormat="1" ht="20.1" customHeight="1"/>
    <row r="39" s="145" customFormat="1" ht="20.1" customHeight="1"/>
    <row r="40" s="145" customFormat="1" ht="20.1" customHeight="1"/>
    <row r="41" s="145" customFormat="1" ht="20.1" customHeight="1"/>
    <row r="42" s="145" customFormat="1" ht="20.1" customHeight="1"/>
    <row r="43" s="145" customFormat="1" ht="20.1" customHeight="1"/>
    <row r="44" s="145" customFormat="1" ht="20.1" customHeight="1"/>
    <row r="45" s="145" customFormat="1" ht="20.1" customHeight="1"/>
    <row r="46" s="145" customFormat="1" ht="20.1" customHeight="1"/>
    <row r="47" s="145" customFormat="1" ht="20.1" customHeight="1"/>
    <row r="48" s="145" customFormat="1" ht="20.1" customHeight="1"/>
    <row r="49" s="145" customFormat="1" ht="20.1" customHeight="1"/>
    <row r="50" s="145" customFormat="1" ht="20.1" customHeight="1"/>
    <row r="51" s="145" customFormat="1" ht="20.1" customHeight="1"/>
    <row r="52" s="145" customFormat="1" ht="20.1" customHeight="1"/>
    <row r="53" s="145" customFormat="1" ht="20.1" customHeight="1"/>
    <row r="54" s="145" customFormat="1" ht="20.1" customHeight="1"/>
    <row r="55" s="145" customFormat="1" ht="20.1" customHeight="1"/>
    <row r="56" s="145" customFormat="1" ht="20.1" customHeight="1"/>
    <row r="57" s="145" customFormat="1" ht="20.1" customHeight="1"/>
    <row r="58" s="145" customFormat="1" ht="20.1" customHeight="1"/>
    <row r="59" s="145" customFormat="1" ht="20.1" customHeight="1"/>
    <row r="60" s="145" customFormat="1" ht="20.1" customHeight="1"/>
    <row r="61" s="145" customFormat="1" ht="20.1" customHeight="1"/>
    <row r="62" s="145" customFormat="1" ht="20.1" customHeight="1"/>
    <row r="63" s="145" customFormat="1" ht="20.1" customHeight="1"/>
    <row r="64" s="145" customFormat="1" ht="20.1" customHeight="1"/>
    <row r="65" s="145" customFormat="1" ht="20.1" customHeight="1"/>
    <row r="66" s="145" customFormat="1" ht="20.1" customHeight="1"/>
    <row r="67" s="145" customFormat="1" ht="20.1" customHeight="1"/>
  </sheetData>
  <mergeCells count="1">
    <mergeCell ref="A2:B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T17"/>
  <sheetViews>
    <sheetView workbookViewId="0">
      <selection activeCell="B18" sqref="B18"/>
    </sheetView>
  </sheetViews>
  <sheetFormatPr defaultColWidth="9" defaultRowHeight="15.75"/>
  <cols>
    <col min="1" max="1" width="51.5" style="138" customWidth="1"/>
    <col min="2" max="2" width="24.375" style="131" customWidth="1"/>
    <col min="3" max="6" width="12.125" style="131" customWidth="1"/>
    <col min="7" max="7" width="10.625" style="131" customWidth="1"/>
    <col min="8" max="9" width="9" style="131"/>
    <col min="10" max="11" width="9" style="131" hidden="1" customWidth="1"/>
    <col min="12" max="12" width="9.125" style="131" customWidth="1"/>
    <col min="13" max="254" width="9" style="131"/>
    <col min="255" max="16384" width="9" style="9"/>
  </cols>
  <sheetData>
    <row r="1" s="9" customFormat="1" ht="25" customHeight="1" spans="1:254">
      <c r="A1" s="27" t="s">
        <v>756</v>
      </c>
      <c r="B1" s="131"/>
      <c r="C1" s="131"/>
      <c r="D1" s="131"/>
      <c r="E1" s="139"/>
      <c r="F1" s="139"/>
      <c r="G1" s="139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</row>
    <row r="2" s="137" customFormat="1" ht="47" customHeight="1" spans="1:254">
      <c r="A2" s="140" t="s">
        <v>757</v>
      </c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</row>
    <row r="3" s="9" customFormat="1" ht="25" customHeight="1" spans="1:254">
      <c r="A3" s="142" t="s">
        <v>591</v>
      </c>
      <c r="B3" s="142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</row>
    <row r="4" s="9" customFormat="1" ht="24.75" customHeight="1" spans="1:254">
      <c r="A4" s="143" t="s">
        <v>726</v>
      </c>
      <c r="B4" s="143" t="s">
        <v>727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</row>
    <row r="5" s="9" customFormat="1" ht="24" customHeight="1" spans="1:254">
      <c r="A5" s="129" t="s">
        <v>758</v>
      </c>
      <c r="B5" s="130">
        <f>B7</f>
        <v>18665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</row>
    <row r="6" s="9" customFormat="1" ht="24" customHeight="1" spans="1:254">
      <c r="A6" s="129" t="s">
        <v>759</v>
      </c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</row>
    <row r="7" s="9" customFormat="1" ht="28.5" customHeight="1" spans="1:254">
      <c r="A7" s="129" t="s">
        <v>760</v>
      </c>
      <c r="B7" s="130">
        <v>18665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</row>
    <row r="8" s="9" customFormat="1" ht="24" customHeight="1" spans="1:254">
      <c r="A8" s="129" t="s">
        <v>761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</row>
    <row r="9" s="9" customFormat="1" ht="24" customHeight="1" spans="1:254">
      <c r="A9" s="129" t="s">
        <v>762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</row>
    <row r="10" s="9" customFormat="1" ht="24" customHeight="1" spans="1:254">
      <c r="A10" s="129" t="s">
        <v>763</v>
      </c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</row>
    <row r="11" s="9" customFormat="1" ht="24" customHeight="1" spans="1:254">
      <c r="A11" s="129" t="s">
        <v>764</v>
      </c>
      <c r="B11" s="13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</row>
    <row r="12" s="9" customFormat="1" ht="24" customHeight="1" spans="1:254">
      <c r="A12" s="129" t="s">
        <v>765</v>
      </c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</row>
    <row r="13" s="9" customFormat="1" ht="24" customHeight="1" spans="1:254">
      <c r="A13" s="129" t="s">
        <v>766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</row>
    <row r="14" s="9" customFormat="1" ht="24" customHeight="1" spans="1:254">
      <c r="A14" s="134" t="s">
        <v>767</v>
      </c>
      <c r="B14" s="130">
        <v>0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</row>
    <row r="15" s="9" customFormat="1" ht="24" customHeight="1" spans="1:254">
      <c r="A15" s="135" t="s">
        <v>768</v>
      </c>
      <c r="B15" s="130">
        <v>0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</row>
    <row r="16" s="9" customFormat="1" ht="24" customHeight="1" spans="1:254">
      <c r="A16" s="144" t="s">
        <v>769</v>
      </c>
      <c r="B16" s="130">
        <v>116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</row>
    <row r="17" s="9" customFormat="1" ht="24" customHeight="1" spans="1:254">
      <c r="A17" s="144" t="s">
        <v>770</v>
      </c>
      <c r="B17" s="130">
        <f>B16+B5</f>
        <v>18781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131"/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T17"/>
  <sheetViews>
    <sheetView workbookViewId="0">
      <selection activeCell="B18" sqref="B18"/>
    </sheetView>
  </sheetViews>
  <sheetFormatPr defaultColWidth="9" defaultRowHeight="14.25"/>
  <cols>
    <col min="1" max="1" width="51.5" style="74" customWidth="1"/>
    <col min="2" max="2" width="24.375" style="73" customWidth="1"/>
    <col min="3" max="6" width="12.125" style="73" customWidth="1"/>
    <col min="7" max="7" width="10.625" style="73" customWidth="1"/>
    <col min="8" max="9" width="9" style="73"/>
    <col min="10" max="11" width="9" style="73" hidden="1" customWidth="1"/>
    <col min="12" max="12" width="9.125" style="73" customWidth="1"/>
    <col min="13" max="254" width="9" style="73"/>
    <col min="255" max="16384" width="9" style="1"/>
  </cols>
  <sheetData>
    <row r="1" s="1" customFormat="1" ht="25" customHeight="1" spans="1:254">
      <c r="A1" s="75" t="s">
        <v>771</v>
      </c>
      <c r="B1" s="73"/>
      <c r="C1" s="73"/>
      <c r="D1" s="73"/>
      <c r="E1" s="77"/>
      <c r="F1" s="77"/>
      <c r="G1" s="77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</row>
    <row r="2" s="1" customFormat="1" ht="29.25" customHeight="1" spans="1:254">
      <c r="A2" s="78" t="s">
        <v>772</v>
      </c>
      <c r="B2" s="78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</row>
    <row r="3" s="1" customFormat="1" ht="18.75" customHeight="1" spans="1:254">
      <c r="A3" s="128" t="s">
        <v>591</v>
      </c>
      <c r="B3" s="128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</row>
    <row r="4" s="1" customFormat="1" ht="24.75" customHeight="1" spans="1:254">
      <c r="A4" s="114" t="s">
        <v>773</v>
      </c>
      <c r="B4" s="114" t="s">
        <v>774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="9" customFormat="1" ht="24" customHeight="1" spans="1:254">
      <c r="A5" s="129" t="s">
        <v>758</v>
      </c>
      <c r="B5" s="130">
        <f>B7</f>
        <v>18665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</row>
    <row r="6" s="9" customFormat="1" ht="24" customHeight="1" spans="1:254">
      <c r="A6" s="129" t="s">
        <v>759</v>
      </c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</row>
    <row r="7" s="9" customFormat="1" ht="28.5" customHeight="1" spans="1:254">
      <c r="A7" s="129" t="s">
        <v>760</v>
      </c>
      <c r="B7" s="130">
        <v>18665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</row>
    <row r="8" s="1" customFormat="1" ht="24" customHeight="1" spans="1:254">
      <c r="A8" s="132" t="s">
        <v>775</v>
      </c>
      <c r="B8" s="13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="1" customFormat="1" ht="24" customHeight="1" spans="1:254">
      <c r="A9" s="132" t="s">
        <v>776</v>
      </c>
      <c r="B9" s="13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="1" customFormat="1" ht="24" customHeight="1" spans="1:254">
      <c r="A10" s="132" t="s">
        <v>777</v>
      </c>
      <c r="B10" s="13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="1" customFormat="1" ht="24" customHeight="1" spans="1:254">
      <c r="A11" s="132" t="s">
        <v>778</v>
      </c>
      <c r="B11" s="13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</row>
    <row r="12" s="1" customFormat="1" ht="24" customHeight="1" spans="1:254">
      <c r="A12" s="132" t="s">
        <v>779</v>
      </c>
      <c r="B12" s="13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</row>
    <row r="13" s="1" customFormat="1" ht="24" customHeight="1" spans="1:254">
      <c r="A13" s="132" t="s">
        <v>780</v>
      </c>
      <c r="B13" s="13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</row>
    <row r="14" s="9" customFormat="1" ht="24" customHeight="1" spans="1:254">
      <c r="A14" s="134" t="s">
        <v>767</v>
      </c>
      <c r="B14" s="130">
        <v>0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</row>
    <row r="15" s="9" customFormat="1" ht="24" customHeight="1" spans="1:254">
      <c r="A15" s="135" t="s">
        <v>768</v>
      </c>
      <c r="B15" s="130">
        <v>0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</row>
    <row r="16" s="1" customFormat="1" ht="24" customHeight="1" spans="1:254">
      <c r="A16" s="136" t="s">
        <v>781</v>
      </c>
      <c r="B16" s="130">
        <v>116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s="1" customFormat="1" ht="24" customHeight="1" spans="1:254">
      <c r="A17" s="136" t="s">
        <v>782</v>
      </c>
      <c r="B17" s="130">
        <f>B5+B16</f>
        <v>18781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T18"/>
  <sheetViews>
    <sheetView workbookViewId="0">
      <selection activeCell="F8" sqref="F8"/>
    </sheetView>
  </sheetViews>
  <sheetFormatPr defaultColWidth="9" defaultRowHeight="14.25"/>
  <cols>
    <col min="1" max="1" width="28.125" style="74" customWidth="1"/>
    <col min="2" max="2" width="12.25" style="73" customWidth="1"/>
    <col min="3" max="3" width="28.125" style="73" customWidth="1"/>
    <col min="4" max="4" width="9.75" style="73" customWidth="1"/>
    <col min="5" max="6" width="12.125" style="73" customWidth="1"/>
    <col min="7" max="7" width="10.625" style="73" customWidth="1"/>
    <col min="8" max="9" width="9" style="73"/>
    <col min="10" max="11" width="9" style="73" hidden="1" customWidth="1"/>
    <col min="12" max="12" width="9.125" style="73" customWidth="1"/>
    <col min="13" max="254" width="9" style="73"/>
    <col min="255" max="16384" width="9" style="1"/>
  </cols>
  <sheetData>
    <row r="1" s="1" customFormat="1" ht="24" customHeight="1" spans="1:254">
      <c r="A1" s="75" t="s">
        <v>783</v>
      </c>
      <c r="B1" s="73"/>
      <c r="C1" s="73"/>
      <c r="D1" s="73"/>
      <c r="E1" s="77"/>
      <c r="F1" s="77"/>
      <c r="G1" s="77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</row>
    <row r="2" s="1" customFormat="1" ht="29.25" customHeight="1" spans="1:254">
      <c r="A2" s="110" t="s">
        <v>784</v>
      </c>
      <c r="B2" s="110"/>
      <c r="C2" s="110"/>
      <c r="D2" s="110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</row>
    <row r="3" s="1" customFormat="1" ht="18.75" customHeight="1" spans="1:254">
      <c r="A3" s="111"/>
      <c r="B3" s="112"/>
      <c r="C3" s="112"/>
      <c r="D3" s="113" t="s">
        <v>591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</row>
    <row r="4" s="1" customFormat="1" ht="24.75" customHeight="1" spans="1:254">
      <c r="A4" s="114" t="s">
        <v>785</v>
      </c>
      <c r="B4" s="114" t="s">
        <v>774</v>
      </c>
      <c r="C4" s="114" t="s">
        <v>786</v>
      </c>
      <c r="D4" s="114" t="s">
        <v>774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="1" customFormat="1" ht="24" customHeight="1" spans="1:254">
      <c r="A5" s="115" t="s">
        <v>787</v>
      </c>
      <c r="B5" s="116"/>
      <c r="C5" s="117" t="s">
        <v>788</v>
      </c>
      <c r="D5" s="116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="1" customFormat="1" ht="24" customHeight="1" spans="1:254">
      <c r="A6" s="118" t="s">
        <v>789</v>
      </c>
      <c r="B6" s="116"/>
      <c r="C6" s="119" t="s">
        <v>790</v>
      </c>
      <c r="D6" s="116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="1" customFormat="1" ht="28.5" customHeight="1" spans="1:254">
      <c r="A7" s="118" t="s">
        <v>791</v>
      </c>
      <c r="B7" s="116"/>
      <c r="C7" s="119" t="s">
        <v>792</v>
      </c>
      <c r="D7" s="116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="1" customFormat="1" ht="24" customHeight="1" spans="1:254">
      <c r="A8" s="118" t="s">
        <v>793</v>
      </c>
      <c r="B8" s="116"/>
      <c r="C8" s="119" t="s">
        <v>794</v>
      </c>
      <c r="D8" s="116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="1" customFormat="1" ht="24" customHeight="1" spans="1:254">
      <c r="A9" s="118" t="s">
        <v>795</v>
      </c>
      <c r="B9" s="116"/>
      <c r="C9" s="119" t="s">
        <v>796</v>
      </c>
      <c r="D9" s="116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="1" customFormat="1" ht="24" customHeight="1" spans="1:254">
      <c r="A10" s="118" t="s">
        <v>797</v>
      </c>
      <c r="B10" s="120"/>
      <c r="C10" s="119" t="s">
        <v>798</v>
      </c>
      <c r="D10" s="116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="1" customFormat="1" ht="24" customHeight="1" spans="1:254">
      <c r="A11" s="118" t="s">
        <v>799</v>
      </c>
      <c r="B11" s="120"/>
      <c r="C11" s="121" t="s">
        <v>800</v>
      </c>
      <c r="D11" s="116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</row>
    <row r="12" s="1" customFormat="1" ht="24" customHeight="1" spans="1:254">
      <c r="A12" s="118" t="s">
        <v>801</v>
      </c>
      <c r="B12" s="120"/>
      <c r="C12" s="121" t="s">
        <v>802</v>
      </c>
      <c r="D12" s="116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</row>
    <row r="13" s="1" customFormat="1" ht="24" customHeight="1" spans="1:254">
      <c r="A13" s="118" t="s">
        <v>803</v>
      </c>
      <c r="B13" s="120"/>
      <c r="C13" s="121"/>
      <c r="D13" s="116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</row>
    <row r="14" s="1" customFormat="1" ht="24" customHeight="1" spans="1:254">
      <c r="A14" s="122" t="s">
        <v>804</v>
      </c>
      <c r="B14" s="116"/>
      <c r="C14" s="121"/>
      <c r="D14" s="116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s="1" customFormat="1" ht="24" customHeight="1" spans="1:254">
      <c r="A15" s="122" t="s">
        <v>805</v>
      </c>
      <c r="B15" s="116"/>
      <c r="C15" s="121"/>
      <c r="D15" s="116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s="1" customFormat="1" ht="24" customHeight="1" spans="1:254">
      <c r="A16" s="122"/>
      <c r="B16" s="116"/>
      <c r="C16" s="121"/>
      <c r="D16" s="116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s="1" customFormat="1" ht="24" customHeight="1" spans="1:254">
      <c r="A17" s="123" t="s">
        <v>806</v>
      </c>
      <c r="B17" s="120"/>
      <c r="C17" s="124" t="s">
        <v>782</v>
      </c>
      <c r="D17" s="116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spans="1:254">
      <c r="A18" s="125" t="s">
        <v>807</v>
      </c>
      <c r="B18" s="126"/>
      <c r="C18" s="126"/>
      <c r="D18" s="127"/>
    </row>
  </sheetData>
  <mergeCells count="2">
    <mergeCell ref="A2:D2"/>
    <mergeCell ref="A18:D1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7"/>
  <sheetViews>
    <sheetView workbookViewId="0">
      <selection activeCell="C7" sqref="C7"/>
    </sheetView>
  </sheetViews>
  <sheetFormatPr defaultColWidth="9" defaultRowHeight="14.25" outlineLevelRow="6" outlineLevelCol="2"/>
  <cols>
    <col min="1" max="3" width="27.375" style="101" customWidth="1"/>
    <col min="4" max="256" width="9" style="101"/>
    <col min="257" max="258" width="41.375" style="101" customWidth="1"/>
    <col min="259" max="259" width="39.25" style="101" customWidth="1"/>
    <col min="260" max="512" width="9" style="101"/>
    <col min="513" max="514" width="41.375" style="101" customWidth="1"/>
    <col min="515" max="515" width="39.25" style="101" customWidth="1"/>
    <col min="516" max="768" width="9" style="101"/>
    <col min="769" max="770" width="41.375" style="101" customWidth="1"/>
    <col min="771" max="771" width="39.25" style="101" customWidth="1"/>
    <col min="772" max="1024" width="9" style="101"/>
    <col min="1025" max="1026" width="41.375" style="101" customWidth="1"/>
    <col min="1027" max="1027" width="39.25" style="101" customWidth="1"/>
    <col min="1028" max="1280" width="9" style="101"/>
    <col min="1281" max="1282" width="41.375" style="101" customWidth="1"/>
    <col min="1283" max="1283" width="39.25" style="101" customWidth="1"/>
    <col min="1284" max="1536" width="9" style="101"/>
    <col min="1537" max="1538" width="41.375" style="101" customWidth="1"/>
    <col min="1539" max="1539" width="39.25" style="101" customWidth="1"/>
    <col min="1540" max="1792" width="9" style="101"/>
    <col min="1793" max="1794" width="41.375" style="101" customWidth="1"/>
    <col min="1795" max="1795" width="39.25" style="101" customWidth="1"/>
    <col min="1796" max="2048" width="9" style="101"/>
    <col min="2049" max="2050" width="41.375" style="101" customWidth="1"/>
    <col min="2051" max="2051" width="39.25" style="101" customWidth="1"/>
    <col min="2052" max="2304" width="9" style="101"/>
    <col min="2305" max="2306" width="41.375" style="101" customWidth="1"/>
    <col min="2307" max="2307" width="39.25" style="101" customWidth="1"/>
    <col min="2308" max="2560" width="9" style="101"/>
    <col min="2561" max="2562" width="41.375" style="101" customWidth="1"/>
    <col min="2563" max="2563" width="39.25" style="101" customWidth="1"/>
    <col min="2564" max="2816" width="9" style="101"/>
    <col min="2817" max="2818" width="41.375" style="101" customWidth="1"/>
    <col min="2819" max="2819" width="39.25" style="101" customWidth="1"/>
    <col min="2820" max="3072" width="9" style="101"/>
    <col min="3073" max="3074" width="41.375" style="101" customWidth="1"/>
    <col min="3075" max="3075" width="39.25" style="101" customWidth="1"/>
    <col min="3076" max="3328" width="9" style="101"/>
    <col min="3329" max="3330" width="41.375" style="101" customWidth="1"/>
    <col min="3331" max="3331" width="39.25" style="101" customWidth="1"/>
    <col min="3332" max="3584" width="9" style="101"/>
    <col min="3585" max="3586" width="41.375" style="101" customWidth="1"/>
    <col min="3587" max="3587" width="39.25" style="101" customWidth="1"/>
    <col min="3588" max="3840" width="9" style="101"/>
    <col min="3841" max="3842" width="41.375" style="101" customWidth="1"/>
    <col min="3843" max="3843" width="39.25" style="101" customWidth="1"/>
    <col min="3844" max="4096" width="9" style="101"/>
    <col min="4097" max="4098" width="41.375" style="101" customWidth="1"/>
    <col min="4099" max="4099" width="39.25" style="101" customWidth="1"/>
    <col min="4100" max="4352" width="9" style="101"/>
    <col min="4353" max="4354" width="41.375" style="101" customWidth="1"/>
    <col min="4355" max="4355" width="39.25" style="101" customWidth="1"/>
    <col min="4356" max="4608" width="9" style="101"/>
    <col min="4609" max="4610" width="41.375" style="101" customWidth="1"/>
    <col min="4611" max="4611" width="39.25" style="101" customWidth="1"/>
    <col min="4612" max="4864" width="9" style="101"/>
    <col min="4865" max="4866" width="41.375" style="101" customWidth="1"/>
    <col min="4867" max="4867" width="39.25" style="101" customWidth="1"/>
    <col min="4868" max="5120" width="9" style="101"/>
    <col min="5121" max="5122" width="41.375" style="101" customWidth="1"/>
    <col min="5123" max="5123" width="39.25" style="101" customWidth="1"/>
    <col min="5124" max="5376" width="9" style="101"/>
    <col min="5377" max="5378" width="41.375" style="101" customWidth="1"/>
    <col min="5379" max="5379" width="39.25" style="101" customWidth="1"/>
    <col min="5380" max="5632" width="9" style="101"/>
    <col min="5633" max="5634" width="41.375" style="101" customWidth="1"/>
    <col min="5635" max="5635" width="39.25" style="101" customWidth="1"/>
    <col min="5636" max="5888" width="9" style="101"/>
    <col min="5889" max="5890" width="41.375" style="101" customWidth="1"/>
    <col min="5891" max="5891" width="39.25" style="101" customWidth="1"/>
    <col min="5892" max="6144" width="9" style="101"/>
    <col min="6145" max="6146" width="41.375" style="101" customWidth="1"/>
    <col min="6147" max="6147" width="39.25" style="101" customWidth="1"/>
    <col min="6148" max="6400" width="9" style="101"/>
    <col min="6401" max="6402" width="41.375" style="101" customWidth="1"/>
    <col min="6403" max="6403" width="39.25" style="101" customWidth="1"/>
    <col min="6404" max="6656" width="9" style="101"/>
    <col min="6657" max="6658" width="41.375" style="101" customWidth="1"/>
    <col min="6659" max="6659" width="39.25" style="101" customWidth="1"/>
    <col min="6660" max="6912" width="9" style="101"/>
    <col min="6913" max="6914" width="41.375" style="101" customWidth="1"/>
    <col min="6915" max="6915" width="39.25" style="101" customWidth="1"/>
    <col min="6916" max="7168" width="9" style="101"/>
    <col min="7169" max="7170" width="41.375" style="101" customWidth="1"/>
    <col min="7171" max="7171" width="39.25" style="101" customWidth="1"/>
    <col min="7172" max="7424" width="9" style="101"/>
    <col min="7425" max="7426" width="41.375" style="101" customWidth="1"/>
    <col min="7427" max="7427" width="39.25" style="101" customWidth="1"/>
    <col min="7428" max="7680" width="9" style="101"/>
    <col min="7681" max="7682" width="41.375" style="101" customWidth="1"/>
    <col min="7683" max="7683" width="39.25" style="101" customWidth="1"/>
    <col min="7684" max="7936" width="9" style="101"/>
    <col min="7937" max="7938" width="41.375" style="101" customWidth="1"/>
    <col min="7939" max="7939" width="39.25" style="101" customWidth="1"/>
    <col min="7940" max="8192" width="9" style="101"/>
    <col min="8193" max="8194" width="41.375" style="101" customWidth="1"/>
    <col min="8195" max="8195" width="39.25" style="101" customWidth="1"/>
    <col min="8196" max="8448" width="9" style="101"/>
    <col min="8449" max="8450" width="41.375" style="101" customWidth="1"/>
    <col min="8451" max="8451" width="39.25" style="101" customWidth="1"/>
    <col min="8452" max="8704" width="9" style="101"/>
    <col min="8705" max="8706" width="41.375" style="101" customWidth="1"/>
    <col min="8707" max="8707" width="39.25" style="101" customWidth="1"/>
    <col min="8708" max="8960" width="9" style="101"/>
    <col min="8961" max="8962" width="41.375" style="101" customWidth="1"/>
    <col min="8963" max="8963" width="39.25" style="101" customWidth="1"/>
    <col min="8964" max="9216" width="9" style="101"/>
    <col min="9217" max="9218" width="41.375" style="101" customWidth="1"/>
    <col min="9219" max="9219" width="39.25" style="101" customWidth="1"/>
    <col min="9220" max="9472" width="9" style="101"/>
    <col min="9473" max="9474" width="41.375" style="101" customWidth="1"/>
    <col min="9475" max="9475" width="39.25" style="101" customWidth="1"/>
    <col min="9476" max="9728" width="9" style="101"/>
    <col min="9729" max="9730" width="41.375" style="101" customWidth="1"/>
    <col min="9731" max="9731" width="39.25" style="101" customWidth="1"/>
    <col min="9732" max="9984" width="9" style="101"/>
    <col min="9985" max="9986" width="41.375" style="101" customWidth="1"/>
    <col min="9987" max="9987" width="39.25" style="101" customWidth="1"/>
    <col min="9988" max="10240" width="9" style="101"/>
    <col min="10241" max="10242" width="41.375" style="101" customWidth="1"/>
    <col min="10243" max="10243" width="39.25" style="101" customWidth="1"/>
    <col min="10244" max="10496" width="9" style="101"/>
    <col min="10497" max="10498" width="41.375" style="101" customWidth="1"/>
    <col min="10499" max="10499" width="39.25" style="101" customWidth="1"/>
    <col min="10500" max="10752" width="9" style="101"/>
    <col min="10753" max="10754" width="41.375" style="101" customWidth="1"/>
    <col min="10755" max="10755" width="39.25" style="101" customWidth="1"/>
    <col min="10756" max="11008" width="9" style="101"/>
    <col min="11009" max="11010" width="41.375" style="101" customWidth="1"/>
    <col min="11011" max="11011" width="39.25" style="101" customWidth="1"/>
    <col min="11012" max="11264" width="9" style="101"/>
    <col min="11265" max="11266" width="41.375" style="101" customWidth="1"/>
    <col min="11267" max="11267" width="39.25" style="101" customWidth="1"/>
    <col min="11268" max="11520" width="9" style="101"/>
    <col min="11521" max="11522" width="41.375" style="101" customWidth="1"/>
    <col min="11523" max="11523" width="39.25" style="101" customWidth="1"/>
    <col min="11524" max="11776" width="9" style="101"/>
    <col min="11777" max="11778" width="41.375" style="101" customWidth="1"/>
    <col min="11779" max="11779" width="39.25" style="101" customWidth="1"/>
    <col min="11780" max="12032" width="9" style="101"/>
    <col min="12033" max="12034" width="41.375" style="101" customWidth="1"/>
    <col min="12035" max="12035" width="39.25" style="101" customWidth="1"/>
    <col min="12036" max="12288" width="9" style="101"/>
    <col min="12289" max="12290" width="41.375" style="101" customWidth="1"/>
    <col min="12291" max="12291" width="39.25" style="101" customWidth="1"/>
    <col min="12292" max="12544" width="9" style="101"/>
    <col min="12545" max="12546" width="41.375" style="101" customWidth="1"/>
    <col min="12547" max="12547" width="39.25" style="101" customWidth="1"/>
    <col min="12548" max="12800" width="9" style="101"/>
    <col min="12801" max="12802" width="41.375" style="101" customWidth="1"/>
    <col min="12803" max="12803" width="39.25" style="101" customWidth="1"/>
    <col min="12804" max="13056" width="9" style="101"/>
    <col min="13057" max="13058" width="41.375" style="101" customWidth="1"/>
    <col min="13059" max="13059" width="39.25" style="101" customWidth="1"/>
    <col min="13060" max="13312" width="9" style="101"/>
    <col min="13313" max="13314" width="41.375" style="101" customWidth="1"/>
    <col min="13315" max="13315" width="39.25" style="101" customWidth="1"/>
    <col min="13316" max="13568" width="9" style="101"/>
    <col min="13569" max="13570" width="41.375" style="101" customWidth="1"/>
    <col min="13571" max="13571" width="39.25" style="101" customWidth="1"/>
    <col min="13572" max="13824" width="9" style="101"/>
    <col min="13825" max="13826" width="41.375" style="101" customWidth="1"/>
    <col min="13827" max="13827" width="39.25" style="101" customWidth="1"/>
    <col min="13828" max="14080" width="9" style="101"/>
    <col min="14081" max="14082" width="41.375" style="101" customWidth="1"/>
    <col min="14083" max="14083" width="39.25" style="101" customWidth="1"/>
    <col min="14084" max="14336" width="9" style="101"/>
    <col min="14337" max="14338" width="41.375" style="101" customWidth="1"/>
    <col min="14339" max="14339" width="39.25" style="101" customWidth="1"/>
    <col min="14340" max="14592" width="9" style="101"/>
    <col min="14593" max="14594" width="41.375" style="101" customWidth="1"/>
    <col min="14595" max="14595" width="39.25" style="101" customWidth="1"/>
    <col min="14596" max="14848" width="9" style="101"/>
    <col min="14849" max="14850" width="41.375" style="101" customWidth="1"/>
    <col min="14851" max="14851" width="39.25" style="101" customWidth="1"/>
    <col min="14852" max="15104" width="9" style="101"/>
    <col min="15105" max="15106" width="41.375" style="101" customWidth="1"/>
    <col min="15107" max="15107" width="39.25" style="101" customWidth="1"/>
    <col min="15108" max="15360" width="9" style="101"/>
    <col min="15361" max="15362" width="41.375" style="101" customWidth="1"/>
    <col min="15363" max="15363" width="39.25" style="101" customWidth="1"/>
    <col min="15364" max="15616" width="9" style="101"/>
    <col min="15617" max="15618" width="41.375" style="101" customWidth="1"/>
    <col min="15619" max="15619" width="39.25" style="101" customWidth="1"/>
    <col min="15620" max="15872" width="9" style="101"/>
    <col min="15873" max="15874" width="41.375" style="101" customWidth="1"/>
    <col min="15875" max="15875" width="39.25" style="101" customWidth="1"/>
    <col min="15876" max="16128" width="9" style="101"/>
    <col min="16129" max="16130" width="41.375" style="101" customWidth="1"/>
    <col min="16131" max="16131" width="39.25" style="101" customWidth="1"/>
    <col min="16132" max="16384" width="9" style="101"/>
  </cols>
  <sheetData>
    <row r="1" s="101" customFormat="1" ht="20.25" spans="1:3">
      <c r="A1" s="102" t="s">
        <v>808</v>
      </c>
      <c r="B1" s="102"/>
    </row>
    <row r="2" s="101" customFormat="1" ht="36" customHeight="1" spans="1:3">
      <c r="A2" s="103" t="s">
        <v>809</v>
      </c>
      <c r="B2" s="103"/>
      <c r="C2" s="104"/>
    </row>
    <row r="3" s="101" customFormat="1" spans="1:3">
      <c r="A3" s="105" t="s">
        <v>591</v>
      </c>
      <c r="B3" s="105"/>
      <c r="C3" s="105"/>
    </row>
    <row r="4" s="101" customFormat="1" ht="30.75" customHeight="1" spans="1:3">
      <c r="A4" s="106" t="s">
        <v>660</v>
      </c>
      <c r="B4" s="106" t="s">
        <v>661</v>
      </c>
      <c r="C4" s="106" t="s">
        <v>662</v>
      </c>
    </row>
    <row r="5" s="101" customFormat="1" ht="30.75" customHeight="1" spans="1:3">
      <c r="A5" s="107"/>
      <c r="B5" s="107"/>
      <c r="C5" s="108">
        <v>0</v>
      </c>
    </row>
    <row r="6" s="101" customFormat="1" ht="35.1" customHeight="1" spans="1:3">
      <c r="A6" s="109" t="s">
        <v>807</v>
      </c>
      <c r="B6" s="109"/>
      <c r="C6" s="109"/>
    </row>
    <row r="7" spans="1:3">
      <c r="B7" s="101" t="s">
        <v>810</v>
      </c>
    </row>
  </sheetData>
  <mergeCells count="3">
    <mergeCell ref="A2:C2"/>
    <mergeCell ref="A3:C3"/>
    <mergeCell ref="A6:C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14"/>
  <sheetViews>
    <sheetView workbookViewId="0">
      <selection activeCell="B15" sqref="B15"/>
    </sheetView>
  </sheetViews>
  <sheetFormatPr defaultColWidth="9" defaultRowHeight="14.25"/>
  <cols>
    <col min="1" max="1" width="39.125" style="86" customWidth="1"/>
    <col min="2" max="2" width="27.875" style="86" customWidth="1"/>
    <col min="3" max="3" width="28.125" style="87" customWidth="1"/>
    <col min="4" max="5" width="9.5" style="86" customWidth="1"/>
    <col min="6" max="8" width="9" style="86"/>
    <col min="9" max="9" width="10" style="86" customWidth="1"/>
    <col min="10" max="10" width="10.625" style="86" customWidth="1"/>
    <col min="11" max="14" width="9" style="86"/>
    <col min="15" max="15" width="9.125" style="86" customWidth="1"/>
    <col min="16" max="16384" width="9" style="86"/>
  </cols>
  <sheetData>
    <row r="1" s="86" customFormat="1" ht="40" customHeight="1" spans="1:16">
      <c r="A1" s="88" t="s">
        <v>811</v>
      </c>
      <c r="C1" s="87"/>
      <c r="D1" s="89"/>
      <c r="H1" s="90"/>
      <c r="I1" s="90"/>
      <c r="J1" s="90"/>
    </row>
    <row r="2" s="86" customFormat="1" ht="42" customHeight="1" spans="1:16">
      <c r="A2" s="91" t="s">
        <v>812</v>
      </c>
      <c r="B2" s="91"/>
      <c r="C2" s="92"/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="86" customFormat="1" ht="18.75" customHeight="1" spans="1:16">
      <c r="A3" s="94" t="s">
        <v>591</v>
      </c>
      <c r="B3" s="94"/>
      <c r="C3" s="41"/>
      <c r="D3" s="41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="86" customFormat="1" ht="25.5" customHeight="1" spans="1:16">
      <c r="A4" s="96" t="s">
        <v>813</v>
      </c>
      <c r="B4" s="96" t="s">
        <v>814</v>
      </c>
      <c r="C4" s="97"/>
      <c r="D4" s="97"/>
      <c r="E4" s="93"/>
      <c r="F4" s="93"/>
      <c r="G4" s="93"/>
      <c r="H4" s="93"/>
      <c r="I4" s="93"/>
      <c r="J4" s="93"/>
      <c r="K4" s="93"/>
      <c r="L4" s="93"/>
    </row>
    <row r="5" s="86" customFormat="1" ht="24" customHeight="1" spans="1:16">
      <c r="A5" s="98" t="s">
        <v>815</v>
      </c>
      <c r="B5" s="99"/>
      <c r="C5" s="93"/>
      <c r="H5" s="93"/>
    </row>
    <row r="6" s="86" customFormat="1" ht="24" customHeight="1" spans="1:16">
      <c r="A6" s="98" t="s">
        <v>816</v>
      </c>
      <c r="B6" s="99"/>
      <c r="C6" s="93"/>
      <c r="H6" s="93"/>
    </row>
    <row r="7" s="86" customFormat="1" ht="28.5" customHeight="1" spans="1:16">
      <c r="A7" s="98" t="s">
        <v>817</v>
      </c>
      <c r="B7" s="99"/>
    </row>
    <row r="8" s="86" customFormat="1" ht="24" customHeight="1" spans="1:16">
      <c r="A8" s="98" t="s">
        <v>818</v>
      </c>
      <c r="B8" s="99"/>
    </row>
    <row r="9" s="86" customFormat="1" ht="24" customHeight="1" spans="1:16">
      <c r="A9" s="98" t="s">
        <v>819</v>
      </c>
      <c r="B9" s="99"/>
    </row>
    <row r="10" s="86" customFormat="1" ht="24" customHeight="1" spans="1:16">
      <c r="A10" s="98"/>
      <c r="B10" s="99"/>
    </row>
    <row r="11" s="86" customFormat="1" ht="24" customHeight="1" spans="1:16">
      <c r="A11" s="100" t="s">
        <v>820</v>
      </c>
      <c r="B11" s="99"/>
    </row>
    <row r="12" s="86" customFormat="1" ht="24" customHeight="1" spans="1:16">
      <c r="A12" s="100" t="s">
        <v>787</v>
      </c>
      <c r="B12" s="99"/>
    </row>
    <row r="13" s="86" customFormat="1" ht="24" customHeight="1" spans="1:16">
      <c r="A13" s="100" t="s">
        <v>821</v>
      </c>
      <c r="B13" s="99">
        <v>103</v>
      </c>
    </row>
    <row r="14" s="86" customFormat="1" ht="24" customHeight="1" spans="1:16">
      <c r="A14" s="100" t="s">
        <v>806</v>
      </c>
      <c r="B14" s="99">
        <v>103</v>
      </c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14"/>
  <sheetViews>
    <sheetView workbookViewId="0">
      <selection activeCell="E20" sqref="E20"/>
    </sheetView>
  </sheetViews>
  <sheetFormatPr defaultColWidth="9" defaultRowHeight="14.25"/>
  <cols>
    <col min="1" max="1" width="40.125" style="86" customWidth="1"/>
    <col min="2" max="2" width="30.375" style="86" customWidth="1"/>
    <col min="3" max="3" width="28.125" style="87" customWidth="1"/>
    <col min="4" max="5" width="9.5" style="86" customWidth="1"/>
    <col min="6" max="8" width="9" style="86"/>
    <col min="9" max="9" width="10" style="86" customWidth="1"/>
    <col min="10" max="10" width="10.625" style="86" customWidth="1"/>
    <col min="11" max="14" width="9" style="86"/>
    <col min="15" max="15" width="9.125" style="86" customWidth="1"/>
    <col min="16" max="16384" width="9" style="86"/>
  </cols>
  <sheetData>
    <row r="1" s="86" customFormat="1" ht="33" customHeight="1" spans="1:16">
      <c r="A1" s="88" t="s">
        <v>822</v>
      </c>
      <c r="C1" s="87"/>
      <c r="D1" s="89"/>
      <c r="H1" s="90"/>
      <c r="I1" s="90"/>
      <c r="J1" s="90"/>
    </row>
    <row r="2" s="86" customFormat="1" ht="39" customHeight="1" spans="1:16">
      <c r="A2" s="91" t="s">
        <v>823</v>
      </c>
      <c r="B2" s="91"/>
      <c r="C2" s="92"/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="86" customFormat="1" ht="18.75" customHeight="1" spans="1:16">
      <c r="A3" s="94" t="s">
        <v>591</v>
      </c>
      <c r="B3" s="94"/>
      <c r="C3" s="41"/>
      <c r="D3" s="41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="86" customFormat="1" ht="25.5" customHeight="1" spans="1:16">
      <c r="A4" s="95" t="s">
        <v>824</v>
      </c>
      <c r="B4" s="96" t="s">
        <v>825</v>
      </c>
      <c r="C4" s="97"/>
      <c r="D4" s="97"/>
      <c r="E4" s="93"/>
      <c r="F4" s="93"/>
      <c r="G4" s="93"/>
      <c r="H4" s="93"/>
      <c r="I4" s="93"/>
      <c r="J4" s="93"/>
      <c r="K4" s="93"/>
      <c r="L4" s="93"/>
    </row>
    <row r="5" s="86" customFormat="1" ht="25.5" customHeight="1" spans="1:16">
      <c r="A5" s="98" t="s">
        <v>826</v>
      </c>
      <c r="B5" s="96">
        <v>0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="86" customFormat="1" ht="25.5" customHeight="1" spans="1:16">
      <c r="A6" s="98" t="s">
        <v>827</v>
      </c>
      <c r="B6" s="99">
        <v>103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="86" customFormat="1" ht="24" customHeight="1" spans="1:16">
      <c r="A7" s="98" t="s">
        <v>828</v>
      </c>
      <c r="B7" s="99"/>
      <c r="C7" s="93"/>
      <c r="H7" s="93"/>
    </row>
    <row r="8" s="86" customFormat="1" ht="24" customHeight="1" spans="1:16">
      <c r="A8" s="98" t="s">
        <v>829</v>
      </c>
      <c r="B8" s="99"/>
      <c r="C8" s="93"/>
      <c r="H8" s="93"/>
    </row>
    <row r="9" s="86" customFormat="1" ht="28.5" customHeight="1" spans="1:16">
      <c r="A9" s="98" t="s">
        <v>830</v>
      </c>
      <c r="B9" s="99"/>
    </row>
    <row r="10" s="86" customFormat="1" ht="24" customHeight="1" spans="1:16">
      <c r="A10" s="98" t="s">
        <v>831</v>
      </c>
      <c r="B10" s="99">
        <v>103</v>
      </c>
    </row>
    <row r="11" s="86" customFormat="1" ht="24" customHeight="1" spans="1:16">
      <c r="A11" s="98" t="s">
        <v>832</v>
      </c>
      <c r="B11" s="99">
        <v>0</v>
      </c>
    </row>
    <row r="12" s="86" customFormat="1" ht="24" customHeight="1" spans="1:16">
      <c r="A12" s="100" t="s">
        <v>833</v>
      </c>
      <c r="B12" s="99"/>
    </row>
    <row r="13" s="86" customFormat="1" ht="24" customHeight="1" spans="1:16">
      <c r="A13" s="100" t="s">
        <v>781</v>
      </c>
      <c r="B13" s="99"/>
    </row>
    <row r="14" s="86" customFormat="1" ht="24" customHeight="1" spans="1:16">
      <c r="A14" s="100" t="s">
        <v>782</v>
      </c>
      <c r="B14" s="99">
        <v>103</v>
      </c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14"/>
  <sheetViews>
    <sheetView workbookViewId="0">
      <selection activeCell="C30" sqref="C30"/>
    </sheetView>
  </sheetViews>
  <sheetFormatPr defaultColWidth="9" defaultRowHeight="14.25"/>
  <cols>
    <col min="1" max="2" width="40.125" style="86" customWidth="1"/>
    <col min="3" max="3" width="28.125" style="87" customWidth="1"/>
    <col min="4" max="5" width="9.5" style="86" customWidth="1"/>
    <col min="6" max="8" width="9" style="86"/>
    <col min="9" max="9" width="10" style="86" customWidth="1"/>
    <col min="10" max="10" width="10.625" style="86" customWidth="1"/>
    <col min="11" max="14" width="9" style="86"/>
    <col min="15" max="15" width="9.125" style="86" customWidth="1"/>
    <col min="16" max="16384" width="9" style="86"/>
  </cols>
  <sheetData>
    <row r="1" s="86" customFormat="1" ht="33" customHeight="1" spans="1:16">
      <c r="A1" s="88" t="s">
        <v>834</v>
      </c>
      <c r="C1" s="87"/>
      <c r="D1" s="89"/>
      <c r="H1" s="90"/>
      <c r="I1" s="90"/>
      <c r="J1" s="90"/>
    </row>
    <row r="2" s="86" customFormat="1" ht="39" customHeight="1" spans="1:16">
      <c r="A2" s="91" t="s">
        <v>835</v>
      </c>
      <c r="B2" s="91"/>
      <c r="C2" s="92"/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="86" customFormat="1" ht="18.75" customHeight="1" spans="1:16">
      <c r="A3" s="94" t="s">
        <v>591</v>
      </c>
      <c r="B3" s="94"/>
      <c r="C3" s="41"/>
      <c r="D3" s="41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="86" customFormat="1" ht="25.5" customHeight="1" spans="1:16">
      <c r="A4" s="95" t="s">
        <v>824</v>
      </c>
      <c r="B4" s="96" t="s">
        <v>825</v>
      </c>
      <c r="C4" s="97"/>
      <c r="D4" s="97"/>
      <c r="E4" s="93"/>
      <c r="F4" s="93"/>
      <c r="G4" s="93"/>
      <c r="H4" s="93"/>
      <c r="I4" s="93"/>
      <c r="J4" s="93"/>
      <c r="K4" s="93"/>
      <c r="L4" s="93"/>
    </row>
    <row r="5" s="86" customFormat="1" ht="25.5" customHeight="1" spans="1:16">
      <c r="A5" s="98" t="s">
        <v>826</v>
      </c>
      <c r="B5" s="96">
        <v>0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="86" customFormat="1" ht="25.5" customHeight="1" spans="1:16">
      <c r="A6" s="98" t="s">
        <v>827</v>
      </c>
      <c r="B6" s="99">
        <v>103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="86" customFormat="1" ht="24" customHeight="1" spans="1:16">
      <c r="A7" s="98" t="s">
        <v>828</v>
      </c>
      <c r="B7" s="99"/>
      <c r="C7" s="93"/>
      <c r="H7" s="93"/>
    </row>
    <row r="8" s="86" customFormat="1" ht="24" customHeight="1" spans="1:16">
      <c r="A8" s="98" t="s">
        <v>829</v>
      </c>
      <c r="B8" s="99"/>
      <c r="C8" s="93"/>
      <c r="H8" s="93"/>
    </row>
    <row r="9" s="86" customFormat="1" ht="28.5" customHeight="1" spans="1:16">
      <c r="A9" s="98" t="s">
        <v>830</v>
      </c>
      <c r="B9" s="99"/>
    </row>
    <row r="10" s="86" customFormat="1" ht="24" customHeight="1" spans="1:16">
      <c r="A10" s="98" t="s">
        <v>831</v>
      </c>
      <c r="B10" s="99">
        <v>103</v>
      </c>
    </row>
    <row r="11" s="86" customFormat="1" ht="24" customHeight="1" spans="1:16">
      <c r="A11" s="98" t="s">
        <v>832</v>
      </c>
      <c r="B11" s="99">
        <v>0</v>
      </c>
    </row>
    <row r="12" s="86" customFormat="1" ht="24" customHeight="1" spans="1:16">
      <c r="A12" s="100" t="s">
        <v>833</v>
      </c>
      <c r="B12" s="99"/>
    </row>
    <row r="13" s="86" customFormat="1" ht="24" customHeight="1" spans="1:16">
      <c r="A13" s="100" t="s">
        <v>781</v>
      </c>
      <c r="B13" s="99"/>
    </row>
    <row r="14" s="86" customFormat="1" ht="24" customHeight="1" spans="1:16">
      <c r="A14" s="100" t="s">
        <v>782</v>
      </c>
      <c r="B14" s="99">
        <v>103</v>
      </c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0"/>
  <sheetViews>
    <sheetView workbookViewId="0">
      <selection activeCell="A2" sqref="A2:D2"/>
    </sheetView>
  </sheetViews>
  <sheetFormatPr defaultColWidth="9" defaultRowHeight="14.25"/>
  <cols>
    <col min="1" max="1" width="28.125" style="73" customWidth="1"/>
    <col min="2" max="2" width="9.5" style="73" customWidth="1"/>
    <col min="3" max="3" width="28.125" style="74" customWidth="1"/>
    <col min="4" max="5" width="9.5" style="73" customWidth="1"/>
    <col min="6" max="8" width="9" style="73"/>
    <col min="9" max="9" width="10" style="73" customWidth="1"/>
    <col min="10" max="10" width="10.625" style="73" customWidth="1"/>
    <col min="11" max="14" width="9" style="73"/>
    <col min="15" max="15" width="9.125" style="73" customWidth="1"/>
    <col min="16" max="16384" width="9" style="73"/>
  </cols>
  <sheetData>
    <row r="1" s="73" customFormat="1" ht="33" customHeight="1" spans="1:10">
      <c r="A1" s="75" t="s">
        <v>836</v>
      </c>
      <c r="C1" s="74"/>
      <c r="D1" s="76"/>
      <c r="H1" s="77"/>
      <c r="I1" s="77"/>
      <c r="J1" s="77"/>
    </row>
    <row r="2" s="73" customFormat="1" ht="29.25" customHeight="1" spans="1:10">
      <c r="A2" s="78" t="s">
        <v>837</v>
      </c>
      <c r="B2" s="78"/>
      <c r="C2" s="78"/>
      <c r="D2" s="78"/>
    </row>
    <row r="3" s="73" customFormat="1" ht="18.75" customHeight="1" spans="1:10">
      <c r="A3" s="79" t="s">
        <v>591</v>
      </c>
      <c r="B3" s="79"/>
      <c r="C3" s="79"/>
      <c r="D3" s="79"/>
    </row>
    <row r="4" s="73" customFormat="1" ht="36" customHeight="1" spans="1:10">
      <c r="A4" s="80" t="s">
        <v>785</v>
      </c>
      <c r="B4" s="80" t="s">
        <v>774</v>
      </c>
      <c r="C4" s="80" t="s">
        <v>786</v>
      </c>
      <c r="D4" s="80" t="s">
        <v>774</v>
      </c>
    </row>
    <row r="5" s="73" customFormat="1" ht="24" customHeight="1" spans="1:10">
      <c r="A5" s="81" t="s">
        <v>838</v>
      </c>
      <c r="B5" s="82"/>
      <c r="C5" s="81" t="s">
        <v>839</v>
      </c>
      <c r="D5" s="82"/>
    </row>
    <row r="6" s="73" customFormat="1" ht="24" customHeight="1" spans="1:10">
      <c r="A6" s="81" t="s">
        <v>840</v>
      </c>
      <c r="B6" s="82"/>
      <c r="C6" s="81" t="s">
        <v>841</v>
      </c>
      <c r="D6" s="82"/>
    </row>
    <row r="7" s="73" customFormat="1" ht="28.5" customHeight="1" spans="1:10">
      <c r="A7" s="83" t="s">
        <v>842</v>
      </c>
      <c r="B7" s="82"/>
      <c r="C7" s="83" t="s">
        <v>843</v>
      </c>
      <c r="D7" s="82"/>
    </row>
    <row r="8" s="73" customFormat="1" ht="24" customHeight="1" spans="1:10">
      <c r="A8" s="84" t="s">
        <v>844</v>
      </c>
      <c r="B8" s="85"/>
      <c r="C8" s="84" t="s">
        <v>845</v>
      </c>
      <c r="D8" s="85"/>
    </row>
    <row r="9" s="73" customFormat="1" ht="24" customHeight="1" spans="1:10">
      <c r="A9" s="81"/>
      <c r="B9" s="82"/>
      <c r="C9" s="83" t="s">
        <v>846</v>
      </c>
      <c r="D9" s="82"/>
    </row>
    <row r="10" s="73" customFormat="1" ht="24" customHeight="1" spans="1:10">
      <c r="A10" s="80" t="s">
        <v>847</v>
      </c>
      <c r="B10" s="82">
        <v>0</v>
      </c>
      <c r="C10" s="80" t="s">
        <v>848</v>
      </c>
      <c r="D10" s="82">
        <v>0</v>
      </c>
    </row>
  </sheetData>
  <mergeCells count="2">
    <mergeCell ref="A2:D2"/>
    <mergeCell ref="A3:D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4"/>
  <sheetViews>
    <sheetView topLeftCell="A2" workbookViewId="0">
      <selection activeCell="G8" sqref="G8"/>
    </sheetView>
  </sheetViews>
  <sheetFormatPr defaultColWidth="9" defaultRowHeight="14.25" outlineLevelCol="4"/>
  <cols>
    <col min="1" max="1" width="49.75" style="34" customWidth="1"/>
    <col min="2" max="2" width="22.375" style="34" customWidth="1"/>
    <col min="3" max="4" width="40" style="34" customWidth="1"/>
    <col min="5" max="5" width="12.25" style="34" customWidth="1"/>
    <col min="6" max="16384" width="9" style="34"/>
  </cols>
  <sheetData>
    <row r="1" s="34" customFormat="1" ht="30" customHeight="1" spans="1:5">
      <c r="A1" s="38" t="s">
        <v>849</v>
      </c>
    </row>
    <row r="2" s="34" customFormat="1" ht="30" customHeight="1" spans="1:5">
      <c r="A2" s="39" t="s">
        <v>850</v>
      </c>
      <c r="B2" s="39"/>
      <c r="C2" s="39"/>
      <c r="D2" s="39"/>
      <c r="E2" s="39"/>
    </row>
    <row r="3" s="37" customFormat="1" ht="24" customHeight="1" spans="1:5">
      <c r="A3" s="57"/>
      <c r="B3" s="37"/>
      <c r="C3" s="37"/>
      <c r="D3" s="58" t="s">
        <v>851</v>
      </c>
    </row>
    <row r="4" s="37" customFormat="1" ht="26" customHeight="1" spans="1:5">
      <c r="A4" s="59" t="s">
        <v>852</v>
      </c>
      <c r="B4" s="60" t="s">
        <v>853</v>
      </c>
      <c r="C4" s="60"/>
      <c r="D4" s="61"/>
    </row>
    <row r="5" s="37" customFormat="1" ht="36.75" customHeight="1" spans="1:5">
      <c r="A5" s="62"/>
      <c r="B5" s="63" t="s">
        <v>854</v>
      </c>
      <c r="C5" s="63" t="s">
        <v>855</v>
      </c>
      <c r="D5" s="64" t="s">
        <v>856</v>
      </c>
    </row>
    <row r="6" s="37" customFormat="1" ht="34" customHeight="1" spans="1:5">
      <c r="A6" s="65" t="s">
        <v>857</v>
      </c>
      <c r="B6" s="66">
        <f t="shared" ref="B6:B14" si="0">C6+D6</f>
        <v>19007.108649</v>
      </c>
      <c r="C6" s="66">
        <f>SUM(C7:C14)</f>
        <v>7082.51618</v>
      </c>
      <c r="D6" s="67">
        <f>SUM(D7:D14)</f>
        <v>11924.592469</v>
      </c>
    </row>
    <row r="7" s="37" customFormat="1" ht="34" customHeight="1" spans="1:5">
      <c r="A7" s="65" t="s">
        <v>858</v>
      </c>
      <c r="B7" s="66">
        <f t="shared" si="0"/>
        <v>12594.412469</v>
      </c>
      <c r="C7" s="66">
        <f>47028200/10000</f>
        <v>4702.82</v>
      </c>
      <c r="D7" s="67">
        <f>78915924.69/10000</f>
        <v>7891.592469</v>
      </c>
    </row>
    <row r="8" s="37" customFormat="1" ht="34" customHeight="1" spans="1:5">
      <c r="A8" s="65" t="s">
        <v>859</v>
      </c>
      <c r="B8" s="66">
        <f t="shared" si="0"/>
        <v>5460.69618</v>
      </c>
      <c r="C8" s="66">
        <f>23346961.8/10000</f>
        <v>2334.69618</v>
      </c>
      <c r="D8" s="67">
        <f>31260000/10000</f>
        <v>3126</v>
      </c>
    </row>
    <row r="9" s="37" customFormat="1" ht="34" customHeight="1" spans="1:5">
      <c r="A9" s="68" t="s">
        <v>860</v>
      </c>
      <c r="B9" s="66">
        <f t="shared" si="0"/>
        <v>47</v>
      </c>
      <c r="C9" s="66">
        <f>400000/10000</f>
        <v>40</v>
      </c>
      <c r="D9" s="67">
        <f>70000/10000</f>
        <v>7</v>
      </c>
    </row>
    <row r="10" s="37" customFormat="1" ht="34" customHeight="1" spans="1:5">
      <c r="A10" s="68" t="s">
        <v>861</v>
      </c>
      <c r="B10" s="66">
        <f t="shared" si="0"/>
        <v>0</v>
      </c>
      <c r="C10" s="66">
        <v>0</v>
      </c>
      <c r="D10" s="69"/>
    </row>
    <row r="11" s="37" customFormat="1" ht="34" customHeight="1" spans="1:5">
      <c r="A11" s="68" t="s">
        <v>862</v>
      </c>
      <c r="B11" s="66">
        <f t="shared" si="0"/>
        <v>901.4</v>
      </c>
      <c r="C11" s="66">
        <f>14000/10000</f>
        <v>1.4</v>
      </c>
      <c r="D11" s="67">
        <f>9000000/10000</f>
        <v>900</v>
      </c>
    </row>
    <row r="12" s="37" customFormat="1" ht="34" customHeight="1" spans="1:5">
      <c r="A12" s="68" t="s">
        <v>863</v>
      </c>
      <c r="B12" s="66">
        <f t="shared" si="0"/>
        <v>3.6</v>
      </c>
      <c r="C12" s="66">
        <f>36000/10000</f>
        <v>3.6</v>
      </c>
      <c r="D12" s="67">
        <v>0</v>
      </c>
    </row>
    <row r="13" s="37" customFormat="1" ht="34" customHeight="1" spans="1:5">
      <c r="A13" s="68" t="s">
        <v>864</v>
      </c>
      <c r="B13" s="66">
        <f t="shared" si="0"/>
        <v>0</v>
      </c>
      <c r="C13" s="66"/>
      <c r="D13" s="67"/>
    </row>
    <row r="14" s="37" customFormat="1" ht="34" customHeight="1" spans="1:5">
      <c r="A14" s="70" t="s">
        <v>865</v>
      </c>
      <c r="B14" s="71">
        <f t="shared" si="0"/>
        <v>0</v>
      </c>
      <c r="C14" s="71"/>
      <c r="D14" s="72"/>
    </row>
  </sheetData>
  <mergeCells count="3">
    <mergeCell ref="A2:E2"/>
    <mergeCell ref="B4:D4"/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8"/>
  <sheetViews>
    <sheetView topLeftCell="A19" workbookViewId="0">
      <selection activeCell="A1" sqref="A1"/>
    </sheetView>
  </sheetViews>
  <sheetFormatPr defaultColWidth="9" defaultRowHeight="15.75" outlineLevelCol="4"/>
  <cols>
    <col min="1" max="1" width="33.5" style="158" customWidth="1"/>
    <col min="2" max="2" width="28.5" style="158" customWidth="1"/>
    <col min="3" max="3" width="18.125" style="158" customWidth="1"/>
    <col min="4" max="16384" width="9" style="158"/>
  </cols>
  <sheetData>
    <row r="1" s="158" customFormat="1" ht="36.75" customHeight="1" spans="1:5">
      <c r="A1" s="160" t="s">
        <v>51</v>
      </c>
    </row>
    <row r="2" s="158" customFormat="1" ht="38.25" customHeight="1" spans="1:5">
      <c r="A2" s="198" t="s">
        <v>52</v>
      </c>
      <c r="B2" s="198"/>
      <c r="C2" s="198"/>
    </row>
    <row r="3" s="158" customFormat="1" ht="23.25" customHeight="1" spans="1:5">
      <c r="A3" s="310" t="s">
        <v>53</v>
      </c>
      <c r="B3" s="310"/>
    </row>
    <row r="4" s="309" customFormat="1" ht="23.45" customHeight="1" spans="1:5">
      <c r="A4" s="311" t="s">
        <v>54</v>
      </c>
      <c r="B4" s="312" t="s">
        <v>55</v>
      </c>
      <c r="C4" s="313" t="s">
        <v>56</v>
      </c>
      <c r="E4" s="314"/>
    </row>
    <row r="5" s="309" customFormat="1" ht="23.45" customHeight="1" spans="1:5">
      <c r="A5" s="315" t="s">
        <v>57</v>
      </c>
      <c r="B5" s="316">
        <v>46042.3</v>
      </c>
      <c r="C5" s="317"/>
      <c r="D5" s="309"/>
      <c r="E5" s="314"/>
    </row>
    <row r="6" s="309" customFormat="1" ht="23.45" customHeight="1" spans="1:5">
      <c r="A6" s="318" t="s">
        <v>58</v>
      </c>
      <c r="B6" s="316">
        <v>35454.3</v>
      </c>
      <c r="C6" s="319"/>
      <c r="D6" s="309"/>
      <c r="E6" s="314"/>
    </row>
    <row r="7" s="309" customFormat="1" ht="23.45" customHeight="1" spans="1:5">
      <c r="A7" s="320" t="s">
        <v>59</v>
      </c>
      <c r="B7" s="321">
        <v>12190.5</v>
      </c>
      <c r="C7" s="319"/>
    </row>
    <row r="8" s="309" customFormat="1" ht="23.45" customHeight="1" spans="1:5">
      <c r="A8" s="320" t="s">
        <v>60</v>
      </c>
      <c r="B8" s="321">
        <v>4313.4</v>
      </c>
      <c r="C8" s="319"/>
    </row>
    <row r="9" s="309" customFormat="1" ht="23.45" customHeight="1" spans="1:5">
      <c r="A9" s="320" t="s">
        <v>61</v>
      </c>
      <c r="B9" s="321">
        <v>1468.95</v>
      </c>
      <c r="C9" s="319"/>
    </row>
    <row r="10" s="309" customFormat="1" ht="23.45" customHeight="1" spans="1:5">
      <c r="A10" s="320" t="s">
        <v>62</v>
      </c>
      <c r="B10" s="321">
        <v>4184.25</v>
      </c>
      <c r="C10" s="322"/>
    </row>
    <row r="11" s="309" customFormat="1" ht="23.45" customHeight="1" spans="1:5">
      <c r="A11" s="320" t="s">
        <v>63</v>
      </c>
      <c r="B11" s="321">
        <v>2003.4</v>
      </c>
      <c r="C11" s="323"/>
    </row>
    <row r="12" s="309" customFormat="1" ht="23.45" customHeight="1" spans="1:5">
      <c r="A12" s="320" t="s">
        <v>64</v>
      </c>
      <c r="B12" s="321">
        <v>4308.15</v>
      </c>
      <c r="C12" s="323"/>
    </row>
    <row r="13" s="309" customFormat="1" ht="23.45" customHeight="1" spans="1:5">
      <c r="A13" s="320" t="s">
        <v>65</v>
      </c>
      <c r="B13" s="321">
        <v>2032.8</v>
      </c>
      <c r="C13" s="323"/>
    </row>
    <row r="14" s="309" customFormat="1" ht="23.45" customHeight="1" spans="1:5">
      <c r="A14" s="320" t="s">
        <v>66</v>
      </c>
      <c r="B14" s="321">
        <v>2250.15</v>
      </c>
      <c r="C14" s="323"/>
    </row>
    <row r="15" s="309" customFormat="1" ht="23.45" customHeight="1" spans="1:5">
      <c r="A15" s="320" t="s">
        <v>67</v>
      </c>
      <c r="B15" s="321">
        <v>2509.5</v>
      </c>
      <c r="C15" s="323"/>
    </row>
    <row r="16" s="309" customFormat="1" ht="23.45" customHeight="1" spans="1:5">
      <c r="A16" s="320" t="s">
        <v>68</v>
      </c>
      <c r="B16" s="321">
        <v>0</v>
      </c>
      <c r="C16" s="323"/>
    </row>
    <row r="17" s="309" customFormat="1" ht="23.45" customHeight="1" spans="1:3">
      <c r="A17" s="320" t="s">
        <v>69</v>
      </c>
      <c r="B17" s="321">
        <v>193.2</v>
      </c>
      <c r="C17" s="323"/>
    </row>
    <row r="18" s="309" customFormat="1" ht="23.45" customHeight="1" spans="1:3">
      <c r="A18" s="320" t="s">
        <v>70</v>
      </c>
      <c r="B18" s="321">
        <v>0</v>
      </c>
      <c r="C18" s="323"/>
    </row>
    <row r="19" s="309" customFormat="1" ht="23.45" customHeight="1" spans="1:3">
      <c r="A19" s="318" t="s">
        <v>71</v>
      </c>
      <c r="B19" s="316">
        <v>10588</v>
      </c>
      <c r="C19" s="323"/>
    </row>
    <row r="20" s="309" customFormat="1" ht="23.45" customHeight="1" spans="1:3">
      <c r="A20" s="320" t="s">
        <v>72</v>
      </c>
      <c r="B20" s="321">
        <v>816</v>
      </c>
      <c r="C20" s="323"/>
    </row>
    <row r="21" s="309" customFormat="1" ht="23.45" customHeight="1" spans="1:3">
      <c r="A21" s="320" t="s">
        <v>73</v>
      </c>
      <c r="B21" s="321">
        <v>622</v>
      </c>
      <c r="C21" s="324"/>
    </row>
    <row r="22" s="309" customFormat="1" ht="23.45" customHeight="1" spans="1:3">
      <c r="A22" s="320" t="s">
        <v>74</v>
      </c>
      <c r="B22" s="321">
        <v>9150</v>
      </c>
      <c r="C22" s="319"/>
    </row>
    <row r="23" s="309" customFormat="1" ht="23.45" customHeight="1" spans="1:3">
      <c r="A23" s="315" t="s">
        <v>75</v>
      </c>
      <c r="B23" s="316">
        <v>200.85</v>
      </c>
      <c r="C23" s="324"/>
    </row>
    <row r="24" s="309" customFormat="1" ht="23.45" customHeight="1" spans="1:3">
      <c r="A24" s="315" t="s">
        <v>76</v>
      </c>
      <c r="B24" s="325">
        <v>142225.49</v>
      </c>
      <c r="C24" s="324"/>
    </row>
    <row r="25" s="309" customFormat="1" ht="23.45" customHeight="1" spans="1:3">
      <c r="A25" s="326" t="s">
        <v>77</v>
      </c>
      <c r="B25" s="327">
        <v>70448.91</v>
      </c>
      <c r="C25" s="324"/>
    </row>
    <row r="26" s="309" customFormat="1" ht="23.45" customHeight="1" spans="1:3">
      <c r="A26" s="326" t="s">
        <v>78</v>
      </c>
      <c r="B26" s="327">
        <v>18382.41</v>
      </c>
      <c r="C26" s="324"/>
    </row>
    <row r="27" s="309" customFormat="1" ht="23.45" customHeight="1" spans="1:3">
      <c r="A27" s="326" t="s">
        <v>79</v>
      </c>
      <c r="B27" s="327">
        <v>53394.17</v>
      </c>
      <c r="C27" s="324"/>
    </row>
    <row r="28" s="309" customFormat="1" ht="23.45" customHeight="1" spans="1:3">
      <c r="A28" s="328" t="s">
        <v>80</v>
      </c>
      <c r="B28" s="329">
        <v>188267.79</v>
      </c>
      <c r="C28" s="330"/>
    </row>
  </sheetData>
  <mergeCells count="2">
    <mergeCell ref="A2:C2"/>
    <mergeCell ref="A3:B3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workbookViewId="0">
      <selection activeCell="D30" sqref="D30"/>
    </sheetView>
  </sheetViews>
  <sheetFormatPr defaultColWidth="9" defaultRowHeight="14.25" outlineLevelCol="4"/>
  <cols>
    <col min="1" max="1" width="42.375" style="34" customWidth="1"/>
    <col min="2" max="4" width="32.25" style="34" customWidth="1"/>
    <col min="5" max="16384" width="9" style="34"/>
  </cols>
  <sheetData>
    <row r="1" s="34" customFormat="1" ht="30" customHeight="1" spans="1:5">
      <c r="A1" s="38" t="s">
        <v>866</v>
      </c>
    </row>
    <row r="2" s="34" customFormat="1" ht="30" customHeight="1" spans="1:5">
      <c r="A2" s="39" t="s">
        <v>867</v>
      </c>
      <c r="B2" s="39"/>
      <c r="C2" s="39"/>
      <c r="D2" s="39"/>
    </row>
    <row r="3" s="34" customFormat="1" ht="30" customHeight="1" spans="1:5">
      <c r="D3" s="40" t="s">
        <v>591</v>
      </c>
      <c r="E3" s="41"/>
    </row>
    <row r="4" s="35" customFormat="1" ht="19.5" customHeight="1" spans="1:5">
      <c r="A4" s="42" t="s">
        <v>868</v>
      </c>
      <c r="B4" s="43" t="s">
        <v>869</v>
      </c>
      <c r="C4" s="44"/>
      <c r="D4" s="45"/>
    </row>
    <row r="5" s="36" customFormat="1" ht="25.5" customHeight="1" spans="1:5">
      <c r="A5" s="46"/>
      <c r="B5" s="47" t="s">
        <v>870</v>
      </c>
      <c r="C5" s="47" t="s">
        <v>871</v>
      </c>
      <c r="D5" s="48" t="s">
        <v>872</v>
      </c>
    </row>
    <row r="6" s="37" customFormat="1" ht="29" customHeight="1" spans="1:5">
      <c r="A6" s="49" t="s">
        <v>873</v>
      </c>
      <c r="B6" s="50">
        <f t="shared" ref="B6:B11" si="0">C6+D6</f>
        <v>14589.446968</v>
      </c>
      <c r="C6" s="50">
        <f>SUM(C7:C11)</f>
        <v>2991.0058</v>
      </c>
      <c r="D6" s="51">
        <f>SUM(D7:D11)</f>
        <v>11598.441168</v>
      </c>
    </row>
    <row r="7" s="37" customFormat="1" ht="29" customHeight="1" spans="1:5">
      <c r="A7" s="52" t="s">
        <v>874</v>
      </c>
      <c r="B7" s="50">
        <f t="shared" si="0"/>
        <v>14543.446968</v>
      </c>
      <c r="C7" s="50">
        <f>29750058/10000</f>
        <v>2975.0058</v>
      </c>
      <c r="D7" s="51">
        <f>115684411.68/10000</f>
        <v>11568.441168</v>
      </c>
    </row>
    <row r="8" s="37" customFormat="1" ht="29" customHeight="1" spans="1:5">
      <c r="A8" s="52" t="s">
        <v>875</v>
      </c>
      <c r="B8" s="50">
        <f t="shared" si="0"/>
        <v>46</v>
      </c>
      <c r="C8" s="50">
        <f>160000/10000</f>
        <v>16</v>
      </c>
      <c r="D8" s="51">
        <f>300000/10000</f>
        <v>30</v>
      </c>
    </row>
    <row r="9" s="37" customFormat="1" ht="29" customHeight="1" spans="1:5">
      <c r="A9" s="53" t="s">
        <v>876</v>
      </c>
      <c r="B9" s="50">
        <f t="shared" si="0"/>
        <v>0</v>
      </c>
      <c r="C9" s="50"/>
      <c r="D9" s="51">
        <v>0</v>
      </c>
    </row>
    <row r="10" s="37" customFormat="1" ht="29" customHeight="1" spans="1:5">
      <c r="A10" s="53" t="s">
        <v>877</v>
      </c>
      <c r="B10" s="50">
        <f t="shared" si="0"/>
        <v>0</v>
      </c>
      <c r="C10" s="50"/>
      <c r="D10" s="51"/>
    </row>
    <row r="11" s="37" customFormat="1" ht="29" customHeight="1" spans="1:5">
      <c r="A11" s="54" t="s">
        <v>878</v>
      </c>
      <c r="B11" s="55">
        <f t="shared" si="0"/>
        <v>0</v>
      </c>
      <c r="C11" s="55"/>
      <c r="D11" s="56"/>
    </row>
  </sheetData>
  <mergeCells count="3">
    <mergeCell ref="A2:D2"/>
    <mergeCell ref="B4:D4"/>
    <mergeCell ref="A4:A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6"/>
  <sheetViews>
    <sheetView workbookViewId="0">
      <selection activeCell="A6" sqref="A6:C6"/>
    </sheetView>
  </sheetViews>
  <sheetFormatPr defaultColWidth="9" defaultRowHeight="15.75" outlineLevelRow="5" outlineLevelCol="2"/>
  <cols>
    <col min="1" max="3" width="27.75" style="9" customWidth="1"/>
    <col min="4" max="16384" width="9" style="9"/>
  </cols>
  <sheetData>
    <row r="1" s="27" customFormat="1" ht="29" customHeight="1" spans="1:3">
      <c r="A1" s="20" t="s">
        <v>879</v>
      </c>
      <c r="B1" s="28"/>
      <c r="C1" s="28"/>
    </row>
    <row r="2" s="9" customFormat="1" ht="34" customHeight="1" spans="1:3">
      <c r="A2" s="29" t="s">
        <v>880</v>
      </c>
      <c r="B2" s="30"/>
      <c r="C2" s="30"/>
    </row>
    <row r="3" s="9" customFormat="1" spans="1:3">
      <c r="A3" s="31"/>
      <c r="B3" s="32" t="s">
        <v>881</v>
      </c>
      <c r="C3" s="32"/>
    </row>
    <row r="4" s="9" customFormat="1" ht="45" customHeight="1" spans="1:3">
      <c r="A4" s="33" t="s">
        <v>882</v>
      </c>
      <c r="B4" s="24" t="s">
        <v>883</v>
      </c>
      <c r="C4" s="24" t="s">
        <v>884</v>
      </c>
    </row>
    <row r="5" s="9" customFormat="1" ht="45" customHeight="1" spans="1:3">
      <c r="A5" s="33" t="s">
        <v>885</v>
      </c>
      <c r="B5" s="24">
        <v>5.24</v>
      </c>
      <c r="C5" s="24">
        <v>5.11</v>
      </c>
    </row>
    <row r="6" s="9" customFormat="1" spans="1:3">
      <c r="A6" s="25" t="s">
        <v>886</v>
      </c>
      <c r="B6" s="26"/>
      <c r="C6" s="26"/>
    </row>
  </sheetData>
  <mergeCells count="3">
    <mergeCell ref="A2:C2"/>
    <mergeCell ref="B3:C3"/>
    <mergeCell ref="A6:C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6"/>
  <sheetViews>
    <sheetView workbookViewId="0">
      <selection activeCell="C20" sqref="C20"/>
    </sheetView>
  </sheetViews>
  <sheetFormatPr defaultColWidth="9" defaultRowHeight="15" outlineLevelRow="5" outlineLevelCol="2"/>
  <cols>
    <col min="1" max="3" width="27.875" style="19" customWidth="1"/>
    <col min="4" max="16384" width="9" style="19"/>
  </cols>
  <sheetData>
    <row r="1" s="19" customFormat="1" ht="30" customHeight="1" spans="1:3">
      <c r="A1" s="20" t="s">
        <v>887</v>
      </c>
    </row>
    <row r="2" s="19" customFormat="1" ht="41.25" customHeight="1" spans="1:3">
      <c r="A2" s="21" t="s">
        <v>888</v>
      </c>
      <c r="B2" s="22"/>
      <c r="C2" s="22"/>
    </row>
    <row r="3" s="19" customFormat="1" ht="21" customHeight="1" spans="1:3">
      <c r="C3" s="23" t="s">
        <v>889</v>
      </c>
    </row>
    <row r="4" s="19" customFormat="1" ht="30" customHeight="1" spans="1:3">
      <c r="A4" s="24" t="s">
        <v>890</v>
      </c>
      <c r="B4" s="24" t="s">
        <v>883</v>
      </c>
      <c r="C4" s="24" t="s">
        <v>884</v>
      </c>
    </row>
    <row r="5" s="19" customFormat="1" ht="30" customHeight="1" spans="1:3">
      <c r="A5" s="24" t="s">
        <v>891</v>
      </c>
      <c r="B5" s="24">
        <v>8.25</v>
      </c>
      <c r="C5" s="24">
        <v>8.25</v>
      </c>
    </row>
    <row r="6" s="19" customFormat="1" ht="27.75" customHeight="1" spans="1:3">
      <c r="A6" s="25" t="s">
        <v>886</v>
      </c>
      <c r="B6" s="26"/>
      <c r="C6" s="26"/>
    </row>
  </sheetData>
  <mergeCells count="2">
    <mergeCell ref="A2:C2"/>
    <mergeCell ref="A6:C6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8"/>
  <sheetViews>
    <sheetView workbookViewId="0">
      <selection activeCell="B7" sqref="B7"/>
    </sheetView>
  </sheetViews>
  <sheetFormatPr defaultColWidth="9" defaultRowHeight="15" outlineLevelCol="7"/>
  <cols>
    <col min="1" max="1" width="46.5" style="15" customWidth="1"/>
    <col min="2" max="2" width="31.875" style="15" customWidth="1"/>
    <col min="3" max="3" width="32.75" style="15" customWidth="1"/>
    <col min="4" max="4" width="12" style="15" customWidth="1"/>
    <col min="5" max="5" width="13.125" style="15" customWidth="1"/>
    <col min="6" max="6" width="10.875" style="15" customWidth="1"/>
    <col min="7" max="16384" width="9" style="15"/>
  </cols>
  <sheetData>
    <row r="1" s="15" customFormat="1" ht="27" customHeight="1" spans="1:8">
      <c r="A1" s="10" t="s">
        <v>892</v>
      </c>
      <c r="B1" s="10"/>
      <c r="C1" s="16"/>
      <c r="D1" s="16"/>
      <c r="E1" s="16"/>
      <c r="F1" s="16"/>
      <c r="G1" s="16"/>
      <c r="H1" s="16"/>
    </row>
    <row r="2" s="15" customFormat="1" ht="32.1" customHeight="1" spans="1:8">
      <c r="A2" s="11" t="s">
        <v>893</v>
      </c>
      <c r="B2" s="11"/>
    </row>
    <row r="3" s="15" customFormat="1" ht="21" customHeight="1" spans="1:8">
      <c r="A3" s="16"/>
      <c r="B3" s="12" t="s">
        <v>894</v>
      </c>
    </row>
    <row r="4" s="15" customFormat="1" ht="27" customHeight="1" spans="1:8">
      <c r="A4" s="5" t="s">
        <v>895</v>
      </c>
      <c r="B4" s="5" t="s">
        <v>896</v>
      </c>
    </row>
    <row r="5" s="15" customFormat="1" ht="27" customHeight="1" spans="1:8">
      <c r="A5" s="17" t="s">
        <v>897</v>
      </c>
      <c r="B5" s="18">
        <f>B6+B7</f>
        <v>15567</v>
      </c>
    </row>
    <row r="6" s="15" customFormat="1" ht="27" customHeight="1" spans="1:8">
      <c r="A6" s="17" t="s">
        <v>898</v>
      </c>
      <c r="B6" s="18">
        <v>4000</v>
      </c>
    </row>
    <row r="7" s="15" customFormat="1" ht="27" customHeight="1" spans="1:8">
      <c r="A7" s="17" t="s">
        <v>899</v>
      </c>
      <c r="B7" s="18">
        <v>11567</v>
      </c>
    </row>
    <row r="8" s="15" customFormat="1" ht="27" customHeight="1" spans="1:8">
      <c r="A8" s="17" t="s">
        <v>900</v>
      </c>
      <c r="B8" s="18"/>
    </row>
    <row r="9" s="15" customFormat="1" ht="27" customHeight="1" spans="1:8">
      <c r="A9" s="17" t="s">
        <v>901</v>
      </c>
      <c r="B9" s="18"/>
    </row>
    <row r="10" s="15" customFormat="1" ht="27" customHeight="1" spans="1:8">
      <c r="A10" s="17" t="s">
        <v>902</v>
      </c>
      <c r="B10" s="18"/>
    </row>
    <row r="11" s="15" customFormat="1" ht="27" customHeight="1" spans="1:8">
      <c r="A11" s="17" t="s">
        <v>903</v>
      </c>
      <c r="B11" s="18"/>
    </row>
    <row r="12" s="15" customFormat="1" ht="27" customHeight="1" spans="1:8">
      <c r="A12" s="17" t="s">
        <v>904</v>
      </c>
      <c r="B12" s="18"/>
    </row>
    <row r="13" s="15" customFormat="1" ht="27" customHeight="1" spans="1:8">
      <c r="A13" s="17" t="s">
        <v>905</v>
      </c>
      <c r="B13" s="18">
        <f>SUM(B14:B15)</f>
        <v>12853</v>
      </c>
    </row>
    <row r="14" s="15" customFormat="1" ht="27" customHeight="1" spans="1:8">
      <c r="A14" s="17" t="s">
        <v>906</v>
      </c>
      <c r="B14" s="18">
        <v>12853</v>
      </c>
    </row>
    <row r="15" s="15" customFormat="1" ht="27" customHeight="1" spans="1:8">
      <c r="A15" s="17" t="s">
        <v>907</v>
      </c>
      <c r="B15" s="18"/>
    </row>
    <row r="16" s="15" customFormat="1" ht="27" customHeight="1" spans="1:8">
      <c r="A16" s="17" t="s">
        <v>908</v>
      </c>
      <c r="B16" s="18">
        <f>B17+B18</f>
        <v>3337.2881</v>
      </c>
    </row>
    <row r="17" s="15" customFormat="1" ht="27" customHeight="1" spans="1:2">
      <c r="A17" s="17" t="s">
        <v>906</v>
      </c>
      <c r="B17" s="18">
        <v>1562.0381</v>
      </c>
    </row>
    <row r="18" s="15" customFormat="1" ht="27" customHeight="1" spans="1:2">
      <c r="A18" s="17" t="s">
        <v>907</v>
      </c>
      <c r="B18" s="18">
        <v>1775.25</v>
      </c>
    </row>
  </sheetData>
  <mergeCells count="2">
    <mergeCell ref="A1:B1"/>
    <mergeCell ref="A2:B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1"/>
  <sheetViews>
    <sheetView workbookViewId="0">
      <selection activeCell="B8" sqref="B8"/>
    </sheetView>
  </sheetViews>
  <sheetFormatPr defaultColWidth="9" defaultRowHeight="15.75" outlineLevelCol="1"/>
  <cols>
    <col min="1" max="1" width="52.125" style="9" customWidth="1"/>
    <col min="2" max="2" width="22.625" style="9" customWidth="1"/>
    <col min="3" max="16384" width="9" style="9"/>
  </cols>
  <sheetData>
    <row r="1" s="9" customFormat="1" ht="29" customHeight="1" spans="1:2">
      <c r="A1" s="10" t="s">
        <v>909</v>
      </c>
      <c r="B1" s="10"/>
    </row>
    <row r="2" s="9" customFormat="1" ht="41" customHeight="1" spans="1:2">
      <c r="A2" s="11" t="s">
        <v>910</v>
      </c>
      <c r="B2" s="11"/>
    </row>
    <row r="3" s="9" customFormat="1" spans="1:2">
      <c r="B3" s="12" t="s">
        <v>889</v>
      </c>
    </row>
    <row r="4" s="9" customFormat="1" ht="30.75" customHeight="1" spans="1:2">
      <c r="A4" s="5" t="s">
        <v>895</v>
      </c>
      <c r="B4" s="5" t="s">
        <v>896</v>
      </c>
    </row>
    <row r="5" s="9" customFormat="1" ht="30.75" customHeight="1" spans="1:2">
      <c r="A5" s="6" t="s">
        <v>911</v>
      </c>
      <c r="B5" s="13">
        <f>B6+B7</f>
        <v>13.49</v>
      </c>
    </row>
    <row r="6" s="9" customFormat="1" ht="30.75" customHeight="1" spans="1:2">
      <c r="A6" s="6" t="s">
        <v>912</v>
      </c>
      <c r="B6" s="13">
        <v>5.24</v>
      </c>
    </row>
    <row r="7" s="9" customFormat="1" ht="30.75" customHeight="1" spans="1:2">
      <c r="A7" s="6" t="s">
        <v>913</v>
      </c>
      <c r="B7" s="13">
        <v>8.25</v>
      </c>
    </row>
    <row r="8" s="9" customFormat="1" ht="30.75" customHeight="1" spans="1:2">
      <c r="A8" s="6" t="s">
        <v>914</v>
      </c>
      <c r="B8" s="13">
        <f>B9+B10</f>
        <v>13.36</v>
      </c>
    </row>
    <row r="9" s="9" customFormat="1" ht="30.75" customHeight="1" spans="1:2">
      <c r="A9" s="6" t="s">
        <v>912</v>
      </c>
      <c r="B9" s="13">
        <v>5.11</v>
      </c>
    </row>
    <row r="10" s="9" customFormat="1" ht="30.75" customHeight="1" spans="1:2">
      <c r="A10" s="6" t="s">
        <v>913</v>
      </c>
      <c r="B10" s="13">
        <v>8.25</v>
      </c>
    </row>
    <row r="11" s="9" customFormat="1" ht="30.75" customHeight="1" spans="1:2">
      <c r="A11" s="14"/>
      <c r="B11" s="14"/>
    </row>
  </sheetData>
  <mergeCells count="3">
    <mergeCell ref="A1:B1"/>
    <mergeCell ref="A2:B2"/>
    <mergeCell ref="A11:B11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4"/>
  <sheetViews>
    <sheetView tabSelected="1" workbookViewId="0">
      <selection activeCell="B13" sqref="B13"/>
    </sheetView>
  </sheetViews>
  <sheetFormatPr defaultColWidth="9" defaultRowHeight="14.25" outlineLevelCol="1"/>
  <cols>
    <col min="1" max="1" width="52.125" style="1" customWidth="1"/>
    <col min="2" max="2" width="22.625" style="1" customWidth="1"/>
    <col min="3" max="16384" width="9" style="1"/>
  </cols>
  <sheetData>
    <row r="1" s="1" customFormat="1" ht="20.25" spans="1:2">
      <c r="A1" s="2" t="s">
        <v>915</v>
      </c>
      <c r="B1" s="2"/>
    </row>
    <row r="2" s="1" customFormat="1" ht="36" customHeight="1" spans="1:2">
      <c r="A2" s="3" t="s">
        <v>916</v>
      </c>
      <c r="B2" s="3"/>
    </row>
    <row r="3" s="1" customFormat="1" spans="1:2">
      <c r="B3" s="4" t="s">
        <v>591</v>
      </c>
    </row>
    <row r="4" s="1" customFormat="1" ht="30.75" customHeight="1" spans="1:2">
      <c r="A4" s="5" t="s">
        <v>895</v>
      </c>
      <c r="B4" s="5" t="s">
        <v>896</v>
      </c>
    </row>
    <row r="5" s="1" customFormat="1" ht="30.75" customHeight="1" spans="1:2">
      <c r="A5" s="6" t="s">
        <v>917</v>
      </c>
      <c r="B5" s="7">
        <f>B6</f>
        <v>590.95</v>
      </c>
    </row>
    <row r="6" s="1" customFormat="1" ht="30.75" customHeight="1" spans="1:2">
      <c r="A6" s="6" t="s">
        <v>918</v>
      </c>
      <c r="B6" s="7">
        <v>590.95</v>
      </c>
    </row>
    <row r="7" s="1" customFormat="1" ht="30.75" customHeight="1" spans="1:2">
      <c r="A7" s="6" t="s">
        <v>919</v>
      </c>
      <c r="B7" s="7"/>
    </row>
    <row r="8" s="1" customFormat="1" ht="30.75" customHeight="1" spans="1:2">
      <c r="A8" s="6" t="s">
        <v>920</v>
      </c>
      <c r="B8" s="7">
        <f>B10+B9</f>
        <v>3808.4903</v>
      </c>
    </row>
    <row r="9" s="1" customFormat="1" ht="30.75" customHeight="1" spans="1:2">
      <c r="A9" s="6" t="s">
        <v>921</v>
      </c>
      <c r="B9" s="7">
        <v>1314.4903</v>
      </c>
    </row>
    <row r="10" s="1" customFormat="1" ht="30.75" customHeight="1" spans="1:2">
      <c r="A10" s="6" t="s">
        <v>922</v>
      </c>
      <c r="B10" s="7">
        <v>2494</v>
      </c>
    </row>
    <row r="11" s="1" customFormat="1" ht="30.75" customHeight="1" spans="1:2">
      <c r="A11" s="6" t="s">
        <v>923</v>
      </c>
      <c r="B11" s="7">
        <v>0</v>
      </c>
    </row>
    <row r="12" s="1" customFormat="1" ht="30.75" customHeight="1" spans="1:2">
      <c r="A12" s="6" t="s">
        <v>924</v>
      </c>
      <c r="B12" s="7"/>
    </row>
    <row r="13" s="1" customFormat="1" ht="30.75" customHeight="1" spans="1:2">
      <c r="A13" s="6" t="s">
        <v>925</v>
      </c>
      <c r="B13" s="7"/>
    </row>
    <row r="14" s="1" customFormat="1" ht="30.75" customHeight="1" spans="1:2">
      <c r="A14" s="8"/>
      <c r="B14" s="8"/>
    </row>
  </sheetData>
  <mergeCells count="3">
    <mergeCell ref="A1:B1"/>
    <mergeCell ref="A2:B2"/>
    <mergeCell ref="A14:B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92D050"/>
  </sheetPr>
  <dimension ref="A1:J566"/>
  <sheetViews>
    <sheetView workbookViewId="0">
      <selection activeCell="L25" sqref="L25"/>
    </sheetView>
  </sheetViews>
  <sheetFormatPr defaultColWidth="9" defaultRowHeight="15.75"/>
  <cols>
    <col min="1" max="1" width="7" style="214" customWidth="1"/>
    <col min="2" max="3" width="6.4" style="214" customWidth="1"/>
    <col min="4" max="4" width="24.2083333333333" style="216" customWidth="1"/>
    <col min="5" max="5" width="10.3083333333333" style="214" customWidth="1"/>
    <col min="6" max="9" width="9" style="214" customWidth="1"/>
    <col min="10" max="16384" width="9" style="9"/>
  </cols>
  <sheetData>
    <row r="1" ht="20.25" spans="1:10">
      <c r="A1" s="251" t="s">
        <v>81</v>
      </c>
      <c r="B1" s="251"/>
    </row>
    <row r="2" s="9" customFormat="1" ht="42.75" customHeight="1" spans="1:10">
      <c r="A2" s="252" t="s">
        <v>82</v>
      </c>
      <c r="B2" s="252"/>
      <c r="C2" s="252"/>
      <c r="D2" s="253"/>
      <c r="E2" s="252"/>
      <c r="F2" s="252"/>
      <c r="G2" s="252"/>
      <c r="H2" s="252"/>
      <c r="I2" s="252"/>
    </row>
    <row r="3" s="9" customFormat="1" ht="18.75" customHeight="1" spans="1:10">
      <c r="A3" s="214"/>
      <c r="B3" s="214"/>
      <c r="C3" s="214"/>
      <c r="D3" s="220" t="s">
        <v>83</v>
      </c>
      <c r="E3" s="221"/>
      <c r="F3" s="221"/>
      <c r="G3" s="221"/>
      <c r="H3" s="221"/>
      <c r="I3" s="221"/>
    </row>
    <row r="4" s="9" customFormat="1" ht="33" customHeight="1" spans="1:10">
      <c r="A4" s="222" t="s">
        <v>84</v>
      </c>
      <c r="B4" s="223"/>
      <c r="C4" s="223"/>
      <c r="D4" s="225" t="s">
        <v>85</v>
      </c>
      <c r="E4" s="254" t="s">
        <v>86</v>
      </c>
      <c r="F4" s="255"/>
      <c r="G4" s="255"/>
      <c r="H4" s="255"/>
      <c r="I4" s="256"/>
    </row>
    <row r="5" s="213" customFormat="1" ht="48" customHeight="1" spans="1:10">
      <c r="A5" s="257" t="s">
        <v>87</v>
      </c>
      <c r="B5" s="258" t="s">
        <v>88</v>
      </c>
      <c r="C5" s="258" t="s">
        <v>89</v>
      </c>
      <c r="D5" s="259"/>
      <c r="E5" s="260" t="s">
        <v>90</v>
      </c>
      <c r="F5" s="261" t="s">
        <v>91</v>
      </c>
      <c r="G5" s="262" t="s">
        <v>92</v>
      </c>
      <c r="H5" s="262" t="s">
        <v>93</v>
      </c>
      <c r="I5" s="263" t="s">
        <v>94</v>
      </c>
    </row>
    <row r="6" s="9" customFormat="1" ht="21" customHeight="1" spans="1:10">
      <c r="A6" s="264"/>
      <c r="B6" s="265"/>
      <c r="C6" s="265"/>
      <c r="D6" s="266" t="s">
        <v>95</v>
      </c>
      <c r="E6" s="267">
        <f t="shared" ref="E6:G6" si="0">E7+E136+E145+E189+E217+E241+E277+E341+E377+E390+E406+E460+E468+E492+E501+E517+E523+E530+E537+E540+E543+E547</f>
        <v>157117.866506</v>
      </c>
      <c r="F6" s="268">
        <f t="shared" si="0"/>
        <v>19084.7</v>
      </c>
      <c r="G6" s="269">
        <f t="shared" si="0"/>
        <v>87739.866506</v>
      </c>
      <c r="H6" s="269">
        <f>H7+H136+H145+H189+H217+H241+H277+H341+H377+H390+H406+H460+H468+H492+H501+H517+H523+H530+H537+H540+H543</f>
        <v>27058.52</v>
      </c>
      <c r="I6" s="270">
        <f>I7+I136+I145+I189+I217+I241+I277+I341+I377+I390+I406+I460+I468+I492+I501+I517+I523+I530+I537+I540+I543</f>
        <v>23234.78</v>
      </c>
    </row>
    <row r="7" s="9" customFormat="1" ht="21" customHeight="1" spans="1:10">
      <c r="A7" s="264">
        <v>201</v>
      </c>
      <c r="B7" s="265"/>
      <c r="C7" s="265"/>
      <c r="D7" s="271" t="s">
        <v>96</v>
      </c>
      <c r="E7" s="267">
        <f t="shared" ref="E7:E70" si="1">F7+G7+H7+I7</f>
        <v>14290.211162</v>
      </c>
      <c r="F7" s="268">
        <f>F8+F13+F18+F26+F33+F40+F46+F49+F53+F55+F62+F66+F73+F80+F82+F85+F89+F93+F98+F104+F108+F112+F116+F121+F123+F127+F133+F78</f>
        <v>2500</v>
      </c>
      <c r="G7" s="269">
        <f t="shared" ref="G7:I7" si="2">G8+G13+G18+G26+G33+G40+G46+G49+G53+G55+G62+G66+G73+G80+G82+G85+G89+G93+G98+G104+G108+G112+G116+G121+G123+G127+G133</f>
        <v>11790.211162</v>
      </c>
      <c r="H7" s="269">
        <f t="shared" si="2"/>
        <v>0</v>
      </c>
      <c r="I7" s="270">
        <f t="shared" si="2"/>
        <v>0</v>
      </c>
      <c r="J7" s="235"/>
    </row>
    <row r="8" s="9" customFormat="1" ht="21" customHeight="1" spans="1:10">
      <c r="A8" s="272"/>
      <c r="B8" s="273">
        <v>1</v>
      </c>
      <c r="C8" s="273"/>
      <c r="D8" s="274" t="s">
        <v>97</v>
      </c>
      <c r="E8" s="275">
        <f t="shared" si="1"/>
        <v>1013.75072</v>
      </c>
      <c r="F8" s="276">
        <f t="shared" ref="F8:H8" si="3">SUM(F9:F12)</f>
        <v>0</v>
      </c>
      <c r="G8" s="277">
        <f t="shared" si="3"/>
        <v>1013.75072</v>
      </c>
      <c r="H8" s="277">
        <f t="shared" si="3"/>
        <v>0</v>
      </c>
      <c r="I8" s="278"/>
    </row>
    <row r="9" s="9" customFormat="1" ht="21" customHeight="1" spans="1:10">
      <c r="A9" s="229"/>
      <c r="B9" s="230"/>
      <c r="C9" s="230">
        <v>1</v>
      </c>
      <c r="D9" s="279" t="s">
        <v>98</v>
      </c>
      <c r="E9" s="280">
        <f t="shared" si="1"/>
        <v>952.75072</v>
      </c>
      <c r="F9" s="281"/>
      <c r="G9" s="240">
        <v>952.75072</v>
      </c>
      <c r="H9" s="240"/>
      <c r="I9" s="239"/>
    </row>
    <row r="10" s="9" customFormat="1" ht="21" customHeight="1" spans="1:10">
      <c r="A10" s="229"/>
      <c r="B10" s="230"/>
      <c r="C10" s="230">
        <v>2</v>
      </c>
      <c r="D10" s="279" t="s">
        <v>99</v>
      </c>
      <c r="E10" s="280">
        <f t="shared" si="1"/>
        <v>61</v>
      </c>
      <c r="F10" s="282"/>
      <c r="G10" s="240">
        <v>61</v>
      </c>
      <c r="H10" s="240"/>
      <c r="I10" s="239"/>
    </row>
    <row r="11" s="9" customFormat="1" ht="21" hidden="1" customHeight="1" spans="1:10">
      <c r="A11" s="229"/>
      <c r="B11" s="230"/>
      <c r="C11" s="230">
        <v>4</v>
      </c>
      <c r="D11" s="279" t="s">
        <v>100</v>
      </c>
      <c r="E11" s="280">
        <f t="shared" si="1"/>
        <v>0</v>
      </c>
      <c r="F11" s="282"/>
      <c r="G11" s="240"/>
      <c r="H11" s="240"/>
      <c r="I11" s="239"/>
      <c r="J11" s="235"/>
    </row>
    <row r="12" s="9" customFormat="1" ht="21" hidden="1" customHeight="1" spans="1:10">
      <c r="A12" s="229"/>
      <c r="B12" s="230"/>
      <c r="C12" s="230">
        <v>8</v>
      </c>
      <c r="D12" s="279" t="s">
        <v>101</v>
      </c>
      <c r="E12" s="280">
        <f t="shared" si="1"/>
        <v>0</v>
      </c>
      <c r="F12" s="282"/>
      <c r="G12" s="240"/>
      <c r="H12" s="240"/>
      <c r="I12" s="239"/>
    </row>
    <row r="13" s="9" customFormat="1" ht="21" customHeight="1" spans="1:10">
      <c r="A13" s="229"/>
      <c r="B13" s="230">
        <v>2</v>
      </c>
      <c r="C13" s="230"/>
      <c r="D13" s="279" t="s">
        <v>102</v>
      </c>
      <c r="E13" s="280">
        <f t="shared" si="1"/>
        <v>732.268429</v>
      </c>
      <c r="F13" s="281">
        <f t="shared" ref="F13:H13" si="4">SUM(F14:F17)</f>
        <v>0</v>
      </c>
      <c r="G13" s="237">
        <f t="shared" si="4"/>
        <v>732.268429</v>
      </c>
      <c r="H13" s="237">
        <f t="shared" si="4"/>
        <v>0</v>
      </c>
      <c r="I13" s="238"/>
    </row>
    <row r="14" s="9" customFormat="1" ht="21" customHeight="1" spans="1:10">
      <c r="A14" s="229"/>
      <c r="B14" s="230"/>
      <c r="C14" s="230">
        <v>1</v>
      </c>
      <c r="D14" s="279" t="s">
        <v>98</v>
      </c>
      <c r="E14" s="280">
        <f t="shared" si="1"/>
        <v>662.268429</v>
      </c>
      <c r="F14" s="281"/>
      <c r="G14" s="240">
        <v>662.268429</v>
      </c>
      <c r="H14" s="240"/>
      <c r="I14" s="239"/>
    </row>
    <row r="15" s="9" customFormat="1" ht="21" customHeight="1" spans="1:10">
      <c r="A15" s="229"/>
      <c r="B15" s="230"/>
      <c r="C15" s="230">
        <v>2</v>
      </c>
      <c r="D15" s="279" t="s">
        <v>99</v>
      </c>
      <c r="E15" s="280">
        <f t="shared" si="1"/>
        <v>70</v>
      </c>
      <c r="F15" s="282"/>
      <c r="G15" s="240">
        <v>70</v>
      </c>
      <c r="H15" s="240"/>
      <c r="I15" s="239"/>
    </row>
    <row r="16" s="9" customFormat="1" ht="21" hidden="1" customHeight="1" spans="1:10">
      <c r="A16" s="229"/>
      <c r="B16" s="230"/>
      <c r="C16" s="230">
        <v>4</v>
      </c>
      <c r="D16" s="279" t="s">
        <v>103</v>
      </c>
      <c r="E16" s="280">
        <f t="shared" si="1"/>
        <v>0</v>
      </c>
      <c r="F16" s="282"/>
      <c r="G16" s="240"/>
      <c r="H16" s="240"/>
      <c r="I16" s="239"/>
    </row>
    <row r="17" s="9" customFormat="1" ht="21" hidden="1" customHeight="1" spans="1:9">
      <c r="A17" s="229"/>
      <c r="B17" s="230"/>
      <c r="C17" s="230">
        <v>6</v>
      </c>
      <c r="D17" s="279" t="s">
        <v>104</v>
      </c>
      <c r="E17" s="280">
        <f t="shared" si="1"/>
        <v>0</v>
      </c>
      <c r="F17" s="282"/>
      <c r="G17" s="240"/>
      <c r="H17" s="240"/>
      <c r="I17" s="239"/>
    </row>
    <row r="18" s="9" customFormat="1" ht="21" customHeight="1" spans="1:9">
      <c r="A18" s="229"/>
      <c r="B18" s="230">
        <v>3</v>
      </c>
      <c r="C18" s="230"/>
      <c r="D18" s="279" t="s">
        <v>105</v>
      </c>
      <c r="E18" s="280">
        <f t="shared" si="1"/>
        <v>5039.952712</v>
      </c>
      <c r="F18" s="281">
        <f t="shared" ref="F18:I18" si="5">SUM(F19:F25)</f>
        <v>2300</v>
      </c>
      <c r="G18" s="237">
        <f t="shared" si="5"/>
        <v>2739.952712</v>
      </c>
      <c r="H18" s="237">
        <f t="shared" si="5"/>
        <v>0</v>
      </c>
      <c r="I18" s="238">
        <f t="shared" si="5"/>
        <v>0</v>
      </c>
    </row>
    <row r="19" s="9" customFormat="1" ht="21" customHeight="1" spans="1:9">
      <c r="A19" s="229"/>
      <c r="B19" s="230"/>
      <c r="C19" s="230">
        <v>1</v>
      </c>
      <c r="D19" s="279" t="s">
        <v>98</v>
      </c>
      <c r="E19" s="280">
        <f t="shared" si="1"/>
        <v>1692.952712</v>
      </c>
      <c r="F19" s="281"/>
      <c r="G19" s="240">
        <v>1692.952712</v>
      </c>
      <c r="H19" s="240"/>
      <c r="I19" s="239"/>
    </row>
    <row r="20" s="9" customFormat="1" ht="21" customHeight="1" spans="1:9">
      <c r="A20" s="229"/>
      <c r="B20" s="230"/>
      <c r="C20" s="230">
        <v>2</v>
      </c>
      <c r="D20" s="279" t="s">
        <v>99</v>
      </c>
      <c r="E20" s="280">
        <f t="shared" si="1"/>
        <v>3147</v>
      </c>
      <c r="F20" s="282">
        <v>2100</v>
      </c>
      <c r="G20" s="240">
        <f>33+1014</f>
        <v>1047</v>
      </c>
      <c r="H20" s="240"/>
      <c r="I20" s="239"/>
    </row>
    <row r="21" s="9" customFormat="1" ht="21" hidden="1" customHeight="1" spans="1:9">
      <c r="A21" s="229"/>
      <c r="B21" s="230"/>
      <c r="C21" s="230">
        <v>3</v>
      </c>
      <c r="D21" s="279" t="s">
        <v>106</v>
      </c>
      <c r="E21" s="280">
        <f t="shared" si="1"/>
        <v>0</v>
      </c>
      <c r="F21" s="282"/>
      <c r="G21" s="240"/>
      <c r="H21" s="240"/>
      <c r="I21" s="239"/>
    </row>
    <row r="22" s="9" customFormat="1" ht="21" hidden="1" customHeight="1" spans="1:9">
      <c r="A22" s="229"/>
      <c r="B22" s="230"/>
      <c r="C22" s="230">
        <v>5</v>
      </c>
      <c r="D22" s="279" t="s">
        <v>107</v>
      </c>
      <c r="E22" s="280">
        <f t="shared" si="1"/>
        <v>0</v>
      </c>
      <c r="F22" s="282"/>
      <c r="G22" s="240"/>
      <c r="H22" s="240"/>
      <c r="I22" s="239"/>
    </row>
    <row r="23" s="9" customFormat="1" ht="21" hidden="1" customHeight="1" spans="1:9">
      <c r="A23" s="229"/>
      <c r="B23" s="230"/>
      <c r="C23" s="230">
        <v>6</v>
      </c>
      <c r="D23" s="279" t="s">
        <v>108</v>
      </c>
      <c r="E23" s="280">
        <f t="shared" si="1"/>
        <v>0</v>
      </c>
      <c r="F23" s="282"/>
      <c r="G23" s="240"/>
      <c r="H23" s="240"/>
      <c r="I23" s="239"/>
    </row>
    <row r="24" s="9" customFormat="1" ht="21" hidden="1" customHeight="1" spans="1:9">
      <c r="A24" s="229"/>
      <c r="B24" s="230"/>
      <c r="C24" s="230">
        <v>8</v>
      </c>
      <c r="D24" s="279" t="s">
        <v>109</v>
      </c>
      <c r="E24" s="280">
        <f t="shared" si="1"/>
        <v>0</v>
      </c>
      <c r="F24" s="282"/>
      <c r="G24" s="240"/>
      <c r="H24" s="240"/>
      <c r="I24" s="239"/>
    </row>
    <row r="25" s="9" customFormat="1" ht="21" customHeight="1" spans="1:9">
      <c r="A25" s="229"/>
      <c r="B25" s="230"/>
      <c r="C25" s="230">
        <v>99</v>
      </c>
      <c r="D25" s="279" t="s">
        <v>110</v>
      </c>
      <c r="E25" s="280">
        <f t="shared" si="1"/>
        <v>200</v>
      </c>
      <c r="F25" s="281">
        <v>200</v>
      </c>
      <c r="G25" s="240"/>
      <c r="H25" s="240"/>
      <c r="I25" s="239"/>
    </row>
    <row r="26" s="9" customFormat="1" ht="21" hidden="1" customHeight="1" spans="1:9">
      <c r="A26" s="229"/>
      <c r="B26" s="230">
        <v>4</v>
      </c>
      <c r="C26" s="230"/>
      <c r="D26" s="279" t="s">
        <v>111</v>
      </c>
      <c r="E26" s="280">
        <f t="shared" si="1"/>
        <v>0</v>
      </c>
      <c r="F26" s="281">
        <f t="shared" ref="F26:H26" si="6">SUM(F27:F32)</f>
        <v>0</v>
      </c>
      <c r="G26" s="237">
        <f t="shared" si="6"/>
        <v>0</v>
      </c>
      <c r="H26" s="237">
        <f t="shared" si="6"/>
        <v>0</v>
      </c>
      <c r="I26" s="238"/>
    </row>
    <row r="27" s="9" customFormat="1" ht="21" hidden="1" customHeight="1" spans="1:9">
      <c r="A27" s="229"/>
      <c r="B27" s="230"/>
      <c r="C27" s="230">
        <v>1</v>
      </c>
      <c r="D27" s="279" t="s">
        <v>98</v>
      </c>
      <c r="E27" s="280">
        <f t="shared" si="1"/>
        <v>0</v>
      </c>
      <c r="F27" s="281"/>
      <c r="G27" s="240"/>
      <c r="H27" s="240"/>
      <c r="I27" s="239"/>
    </row>
    <row r="28" s="9" customFormat="1" ht="21" hidden="1" customHeight="1" spans="1:9">
      <c r="A28" s="229"/>
      <c r="B28" s="230"/>
      <c r="C28" s="230">
        <v>2</v>
      </c>
      <c r="D28" s="279" t="s">
        <v>99</v>
      </c>
      <c r="E28" s="280">
        <f t="shared" si="1"/>
        <v>0</v>
      </c>
      <c r="F28" s="282"/>
      <c r="G28" s="240"/>
      <c r="H28" s="240"/>
      <c r="I28" s="239"/>
    </row>
    <row r="29" s="9" customFormat="1" ht="21" hidden="1" customHeight="1" spans="1:9">
      <c r="A29" s="229"/>
      <c r="B29" s="230"/>
      <c r="C29" s="230">
        <v>4</v>
      </c>
      <c r="D29" s="279" t="s">
        <v>112</v>
      </c>
      <c r="E29" s="280">
        <f t="shared" si="1"/>
        <v>0</v>
      </c>
      <c r="F29" s="282"/>
      <c r="G29" s="240"/>
      <c r="H29" s="240"/>
      <c r="I29" s="239"/>
    </row>
    <row r="30" s="9" customFormat="1" ht="21" hidden="1" customHeight="1" spans="1:9">
      <c r="A30" s="229"/>
      <c r="B30" s="230"/>
      <c r="C30" s="230">
        <v>8</v>
      </c>
      <c r="D30" s="279" t="s">
        <v>113</v>
      </c>
      <c r="E30" s="280">
        <f t="shared" si="1"/>
        <v>0</v>
      </c>
      <c r="F30" s="282"/>
      <c r="G30" s="240"/>
      <c r="H30" s="240"/>
      <c r="I30" s="239"/>
    </row>
    <row r="31" s="9" customFormat="1" ht="21" hidden="1" customHeight="1" spans="1:9">
      <c r="A31" s="229"/>
      <c r="B31" s="230"/>
      <c r="C31" s="230">
        <v>9</v>
      </c>
      <c r="D31" s="279" t="s">
        <v>114</v>
      </c>
      <c r="E31" s="280">
        <f t="shared" si="1"/>
        <v>0</v>
      </c>
      <c r="F31" s="282"/>
      <c r="G31" s="240"/>
      <c r="H31" s="240"/>
      <c r="I31" s="239"/>
    </row>
    <row r="32" s="9" customFormat="1" ht="21" hidden="1" customHeight="1" spans="1:9">
      <c r="A32" s="229"/>
      <c r="B32" s="230"/>
      <c r="C32" s="230">
        <v>99</v>
      </c>
      <c r="D32" s="279" t="s">
        <v>115</v>
      </c>
      <c r="E32" s="280">
        <f t="shared" si="1"/>
        <v>0</v>
      </c>
      <c r="F32" s="282"/>
      <c r="G32" s="240"/>
      <c r="H32" s="240"/>
      <c r="I32" s="239"/>
    </row>
    <row r="33" s="9" customFormat="1" ht="21" customHeight="1" spans="1:9">
      <c r="A33" s="229"/>
      <c r="B33" s="230">
        <v>5</v>
      </c>
      <c r="C33" s="230"/>
      <c r="D33" s="279" t="s">
        <v>116</v>
      </c>
      <c r="E33" s="280">
        <f t="shared" si="1"/>
        <v>231.834155</v>
      </c>
      <c r="F33" s="281">
        <f t="shared" ref="F33:I33" si="7">SUM(F34:F39)</f>
        <v>0</v>
      </c>
      <c r="G33" s="237">
        <f t="shared" si="7"/>
        <v>231.834155</v>
      </c>
      <c r="H33" s="237">
        <f t="shared" si="7"/>
        <v>0</v>
      </c>
      <c r="I33" s="238">
        <f t="shared" si="7"/>
        <v>0</v>
      </c>
    </row>
    <row r="34" s="9" customFormat="1" ht="21" customHeight="1" spans="1:9">
      <c r="A34" s="229"/>
      <c r="B34" s="230"/>
      <c r="C34" s="230">
        <v>1</v>
      </c>
      <c r="D34" s="279" t="s">
        <v>98</v>
      </c>
      <c r="E34" s="280">
        <f t="shared" si="1"/>
        <v>231.834155</v>
      </c>
      <c r="F34" s="281"/>
      <c r="G34" s="240">
        <v>231.834155</v>
      </c>
      <c r="H34" s="240"/>
      <c r="I34" s="239"/>
    </row>
    <row r="35" s="9" customFormat="1" ht="21" hidden="1" customHeight="1" spans="1:9">
      <c r="A35" s="229"/>
      <c r="B35" s="230"/>
      <c r="C35" s="230">
        <v>2</v>
      </c>
      <c r="D35" s="279" t="s">
        <v>99</v>
      </c>
      <c r="E35" s="280">
        <f t="shared" si="1"/>
        <v>0</v>
      </c>
      <c r="F35" s="282"/>
      <c r="G35" s="240"/>
      <c r="H35" s="240"/>
      <c r="I35" s="239"/>
    </row>
    <row r="36" s="9" customFormat="1" ht="21" hidden="1" customHeight="1" spans="1:9">
      <c r="A36" s="229"/>
      <c r="B36" s="230"/>
      <c r="C36" s="230">
        <v>4</v>
      </c>
      <c r="D36" s="279" t="s">
        <v>117</v>
      </c>
      <c r="E36" s="280">
        <f t="shared" si="1"/>
        <v>0</v>
      </c>
      <c r="F36" s="282"/>
      <c r="G36" s="240"/>
      <c r="H36" s="240"/>
      <c r="I36" s="239"/>
    </row>
    <row r="37" s="9" customFormat="1" ht="21" hidden="1" customHeight="1" spans="1:9">
      <c r="A37" s="229"/>
      <c r="B37" s="230"/>
      <c r="C37" s="230">
        <v>5</v>
      </c>
      <c r="D37" s="279" t="s">
        <v>118</v>
      </c>
      <c r="E37" s="280">
        <f t="shared" si="1"/>
        <v>0</v>
      </c>
      <c r="F37" s="282"/>
      <c r="G37" s="240"/>
      <c r="H37" s="240"/>
      <c r="I37" s="239"/>
    </row>
    <row r="38" s="9" customFormat="1" ht="21" hidden="1" customHeight="1" spans="1:9">
      <c r="A38" s="229"/>
      <c r="B38" s="230"/>
      <c r="C38" s="230">
        <v>7</v>
      </c>
      <c r="D38" s="279" t="s">
        <v>119</v>
      </c>
      <c r="E38" s="280">
        <f t="shared" si="1"/>
        <v>0</v>
      </c>
      <c r="F38" s="282"/>
      <c r="G38" s="240"/>
      <c r="H38" s="240"/>
      <c r="I38" s="239"/>
    </row>
    <row r="39" s="9" customFormat="1" ht="21" hidden="1" customHeight="1" spans="1:9">
      <c r="A39" s="229"/>
      <c r="B39" s="230"/>
      <c r="C39" s="230">
        <v>8</v>
      </c>
      <c r="D39" s="279" t="s">
        <v>120</v>
      </c>
      <c r="E39" s="280">
        <f t="shared" si="1"/>
        <v>0</v>
      </c>
      <c r="F39" s="282"/>
      <c r="G39" s="240"/>
      <c r="H39" s="240"/>
      <c r="I39" s="239"/>
    </row>
    <row r="40" s="9" customFormat="1" ht="21" customHeight="1" spans="1:9">
      <c r="A40" s="229"/>
      <c r="B40" s="230">
        <v>6</v>
      </c>
      <c r="C40" s="230"/>
      <c r="D40" s="279" t="s">
        <v>121</v>
      </c>
      <c r="E40" s="280">
        <f t="shared" si="1"/>
        <v>774.687305</v>
      </c>
      <c r="F40" s="281">
        <f t="shared" ref="F40:I40" si="8">SUM(F41:F45)</f>
        <v>0</v>
      </c>
      <c r="G40" s="237">
        <f t="shared" si="8"/>
        <v>774.687305</v>
      </c>
      <c r="H40" s="237">
        <f t="shared" si="8"/>
        <v>0</v>
      </c>
      <c r="I40" s="238">
        <f t="shared" si="8"/>
        <v>0</v>
      </c>
    </row>
    <row r="41" s="9" customFormat="1" ht="21" customHeight="1" spans="1:9">
      <c r="A41" s="229"/>
      <c r="B41" s="230"/>
      <c r="C41" s="230">
        <v>1</v>
      </c>
      <c r="D41" s="279" t="s">
        <v>98</v>
      </c>
      <c r="E41" s="280">
        <f t="shared" si="1"/>
        <v>774.687305</v>
      </c>
      <c r="F41" s="281"/>
      <c r="G41" s="240">
        <v>774.687305</v>
      </c>
      <c r="H41" s="240"/>
      <c r="I41" s="239"/>
    </row>
    <row r="42" s="9" customFormat="1" ht="21" hidden="1" customHeight="1" spans="1:9">
      <c r="A42" s="229"/>
      <c r="B42" s="230"/>
      <c r="C42" s="230">
        <v>2</v>
      </c>
      <c r="D42" s="279" t="s">
        <v>99</v>
      </c>
      <c r="E42" s="280">
        <f t="shared" si="1"/>
        <v>0</v>
      </c>
      <c r="F42" s="282"/>
      <c r="G42" s="240"/>
      <c r="H42" s="240"/>
      <c r="I42" s="239"/>
    </row>
    <row r="43" s="9" customFormat="1" ht="21" hidden="1" customHeight="1" spans="1:9">
      <c r="A43" s="229"/>
      <c r="B43" s="230"/>
      <c r="C43" s="230">
        <v>7</v>
      </c>
      <c r="D43" s="279" t="s">
        <v>122</v>
      </c>
      <c r="E43" s="280">
        <f t="shared" si="1"/>
        <v>0</v>
      </c>
      <c r="F43" s="282"/>
      <c r="G43" s="240"/>
      <c r="H43" s="240"/>
      <c r="I43" s="239"/>
    </row>
    <row r="44" s="9" customFormat="1" ht="21" hidden="1" customHeight="1" spans="1:9">
      <c r="A44" s="229"/>
      <c r="B44" s="230"/>
      <c r="C44" s="230">
        <v>8</v>
      </c>
      <c r="D44" s="279" t="s">
        <v>123</v>
      </c>
      <c r="E44" s="280">
        <f t="shared" si="1"/>
        <v>0</v>
      </c>
      <c r="F44" s="282"/>
      <c r="G44" s="240"/>
      <c r="H44" s="240"/>
      <c r="I44" s="239"/>
    </row>
    <row r="45" s="9" customFormat="1" ht="21" hidden="1" customHeight="1" spans="1:9">
      <c r="A45" s="229"/>
      <c r="B45" s="230"/>
      <c r="C45" s="230">
        <v>9</v>
      </c>
      <c r="D45" s="279" t="s">
        <v>124</v>
      </c>
      <c r="E45" s="280">
        <f t="shared" si="1"/>
        <v>0</v>
      </c>
      <c r="F45" s="282"/>
      <c r="G45" s="240"/>
      <c r="H45" s="240"/>
      <c r="I45" s="239"/>
    </row>
    <row r="46" s="9" customFormat="1" ht="21" hidden="1" customHeight="1" spans="1:9">
      <c r="A46" s="229"/>
      <c r="B46" s="230">
        <v>7</v>
      </c>
      <c r="C46" s="230"/>
      <c r="D46" s="279" t="s">
        <v>125</v>
      </c>
      <c r="E46" s="280">
        <f t="shared" si="1"/>
        <v>0</v>
      </c>
      <c r="F46" s="281">
        <f t="shared" ref="F46:H46" si="9">F47+F48</f>
        <v>0</v>
      </c>
      <c r="G46" s="237">
        <f t="shared" si="9"/>
        <v>0</v>
      </c>
      <c r="H46" s="237">
        <f t="shared" si="9"/>
        <v>0</v>
      </c>
      <c r="I46" s="238"/>
    </row>
    <row r="47" s="9" customFormat="1" ht="21" hidden="1" customHeight="1" spans="1:9">
      <c r="A47" s="229"/>
      <c r="B47" s="230"/>
      <c r="C47" s="230">
        <v>10</v>
      </c>
      <c r="D47" s="279" t="s">
        <v>126</v>
      </c>
      <c r="E47" s="280">
        <f t="shared" si="1"/>
        <v>0</v>
      </c>
      <c r="F47" s="282"/>
      <c r="G47" s="240"/>
      <c r="H47" s="240"/>
      <c r="I47" s="239"/>
    </row>
    <row r="48" s="9" customFormat="1" ht="21" hidden="1" customHeight="1" spans="1:9">
      <c r="A48" s="229"/>
      <c r="B48" s="230"/>
      <c r="C48" s="230">
        <v>99</v>
      </c>
      <c r="D48" s="279" t="s">
        <v>127</v>
      </c>
      <c r="E48" s="280">
        <f t="shared" si="1"/>
        <v>0</v>
      </c>
      <c r="F48" s="282"/>
      <c r="G48" s="240"/>
      <c r="H48" s="240"/>
      <c r="I48" s="239"/>
    </row>
    <row r="49" s="9" customFormat="1" ht="21" customHeight="1" spans="1:9">
      <c r="A49" s="229"/>
      <c r="B49" s="230">
        <v>8</v>
      </c>
      <c r="C49" s="230"/>
      <c r="D49" s="279" t="s">
        <v>128</v>
      </c>
      <c r="E49" s="280">
        <f t="shared" si="1"/>
        <v>223.265252</v>
      </c>
      <c r="F49" s="281">
        <f t="shared" ref="F49:I49" si="10">SUM(F50:F52)</f>
        <v>0</v>
      </c>
      <c r="G49" s="237">
        <f t="shared" si="10"/>
        <v>223.265252</v>
      </c>
      <c r="H49" s="237">
        <f t="shared" si="10"/>
        <v>0</v>
      </c>
      <c r="I49" s="238">
        <f t="shared" si="10"/>
        <v>0</v>
      </c>
    </row>
    <row r="50" s="9" customFormat="1" ht="21" customHeight="1" spans="1:9">
      <c r="A50" s="229"/>
      <c r="B50" s="230"/>
      <c r="C50" s="230">
        <v>1</v>
      </c>
      <c r="D50" s="279" t="s">
        <v>98</v>
      </c>
      <c r="E50" s="280">
        <f t="shared" si="1"/>
        <v>223.265252</v>
      </c>
      <c r="F50" s="281"/>
      <c r="G50" s="240">
        <v>223.265252</v>
      </c>
      <c r="H50" s="240"/>
      <c r="I50" s="239"/>
    </row>
    <row r="51" s="9" customFormat="1" ht="21" hidden="1" customHeight="1" spans="1:9">
      <c r="A51" s="229"/>
      <c r="B51" s="230"/>
      <c r="C51" s="230">
        <v>2</v>
      </c>
      <c r="D51" s="279" t="s">
        <v>99</v>
      </c>
      <c r="E51" s="280">
        <f t="shared" si="1"/>
        <v>0</v>
      </c>
      <c r="F51" s="282"/>
      <c r="G51" s="240"/>
      <c r="H51" s="240"/>
      <c r="I51" s="239"/>
    </row>
    <row r="52" s="9" customFormat="1" ht="21" hidden="1" customHeight="1" spans="1:9">
      <c r="A52" s="229"/>
      <c r="B52" s="230"/>
      <c r="C52" s="230">
        <v>4</v>
      </c>
      <c r="D52" s="279" t="s">
        <v>129</v>
      </c>
      <c r="E52" s="280">
        <f t="shared" si="1"/>
        <v>0</v>
      </c>
      <c r="F52" s="282"/>
      <c r="G52" s="240"/>
      <c r="H52" s="240"/>
      <c r="I52" s="239"/>
    </row>
    <row r="53" s="9" customFormat="1" ht="21" hidden="1" customHeight="1" spans="1:9">
      <c r="A53" s="229"/>
      <c r="B53" s="230">
        <v>9</v>
      </c>
      <c r="C53" s="230"/>
      <c r="D53" s="279" t="s">
        <v>130</v>
      </c>
      <c r="E53" s="280">
        <f t="shared" si="1"/>
        <v>0</v>
      </c>
      <c r="F53" s="281">
        <f t="shared" ref="F53:H53" si="11">F54</f>
        <v>0</v>
      </c>
      <c r="G53" s="237">
        <f t="shared" si="11"/>
        <v>0</v>
      </c>
      <c r="H53" s="237">
        <f t="shared" si="11"/>
        <v>0</v>
      </c>
      <c r="I53" s="238"/>
    </row>
    <row r="54" s="9" customFormat="1" ht="21" hidden="1" customHeight="1" spans="1:9">
      <c r="A54" s="229"/>
      <c r="B54" s="230"/>
      <c r="C54" s="230">
        <v>99</v>
      </c>
      <c r="D54" s="279" t="s">
        <v>131</v>
      </c>
      <c r="E54" s="280">
        <f t="shared" si="1"/>
        <v>0</v>
      </c>
      <c r="F54" s="282"/>
      <c r="G54" s="240"/>
      <c r="H54" s="240"/>
      <c r="I54" s="239"/>
    </row>
    <row r="55" s="9" customFormat="1" ht="21" hidden="1" customHeight="1" spans="1:9">
      <c r="A55" s="229"/>
      <c r="B55" s="230">
        <v>10</v>
      </c>
      <c r="C55" s="230"/>
      <c r="D55" s="279" t="s">
        <v>132</v>
      </c>
      <c r="E55" s="280">
        <f t="shared" si="1"/>
        <v>0</v>
      </c>
      <c r="F55" s="281">
        <f t="shared" ref="F55:H55" si="12">SUM(F56:F61)</f>
        <v>0</v>
      </c>
      <c r="G55" s="237">
        <f t="shared" si="12"/>
        <v>0</v>
      </c>
      <c r="H55" s="237">
        <f t="shared" si="12"/>
        <v>0</v>
      </c>
      <c r="I55" s="238"/>
    </row>
    <row r="56" s="9" customFormat="1" ht="21" hidden="1" customHeight="1" spans="1:9">
      <c r="A56" s="229"/>
      <c r="B56" s="230"/>
      <c r="C56" s="230">
        <v>1</v>
      </c>
      <c r="D56" s="279" t="s">
        <v>98</v>
      </c>
      <c r="E56" s="280">
        <f t="shared" si="1"/>
        <v>0</v>
      </c>
      <c r="F56" s="281"/>
      <c r="G56" s="240"/>
      <c r="H56" s="240"/>
      <c r="I56" s="239"/>
    </row>
    <row r="57" s="9" customFormat="1" ht="21" hidden="1" customHeight="1" spans="1:9">
      <c r="A57" s="229"/>
      <c r="B57" s="230"/>
      <c r="C57" s="230">
        <v>2</v>
      </c>
      <c r="D57" s="279" t="s">
        <v>99</v>
      </c>
      <c r="E57" s="280">
        <f t="shared" si="1"/>
        <v>0</v>
      </c>
      <c r="F57" s="282"/>
      <c r="G57" s="240"/>
      <c r="H57" s="240"/>
      <c r="I57" s="239"/>
    </row>
    <row r="58" s="9" customFormat="1" ht="21" hidden="1" customHeight="1" spans="1:9">
      <c r="A58" s="229"/>
      <c r="B58" s="230"/>
      <c r="C58" s="230">
        <v>6</v>
      </c>
      <c r="D58" s="279" t="s">
        <v>133</v>
      </c>
      <c r="E58" s="280">
        <f t="shared" si="1"/>
        <v>0</v>
      </c>
      <c r="F58" s="282"/>
      <c r="G58" s="240"/>
      <c r="H58" s="240"/>
      <c r="I58" s="239"/>
    </row>
    <row r="59" s="9" customFormat="1" ht="21" hidden="1" customHeight="1" spans="1:9">
      <c r="A59" s="229"/>
      <c r="B59" s="230"/>
      <c r="C59" s="230">
        <v>8</v>
      </c>
      <c r="D59" s="279" t="s">
        <v>134</v>
      </c>
      <c r="E59" s="280">
        <f t="shared" si="1"/>
        <v>0</v>
      </c>
      <c r="F59" s="282"/>
      <c r="G59" s="240"/>
      <c r="H59" s="240"/>
      <c r="I59" s="239"/>
    </row>
    <row r="60" s="9" customFormat="1" ht="21" hidden="1" customHeight="1" spans="1:9">
      <c r="A60" s="229"/>
      <c r="B60" s="230"/>
      <c r="C60" s="230">
        <v>11</v>
      </c>
      <c r="D60" s="279" t="s">
        <v>135</v>
      </c>
      <c r="E60" s="280">
        <f t="shared" si="1"/>
        <v>0</v>
      </c>
      <c r="F60" s="282"/>
      <c r="G60" s="240"/>
      <c r="H60" s="240"/>
      <c r="I60" s="239"/>
    </row>
    <row r="61" s="9" customFormat="1" ht="21" hidden="1" customHeight="1" spans="1:9">
      <c r="A61" s="229"/>
      <c r="B61" s="230"/>
      <c r="C61" s="230">
        <v>50</v>
      </c>
      <c r="D61" s="279" t="s">
        <v>136</v>
      </c>
      <c r="E61" s="280">
        <f t="shared" si="1"/>
        <v>0</v>
      </c>
      <c r="F61" s="282"/>
      <c r="G61" s="240"/>
      <c r="H61" s="240"/>
      <c r="I61" s="239"/>
    </row>
    <row r="62" s="9" customFormat="1" ht="21" customHeight="1" spans="1:9">
      <c r="A62" s="229"/>
      <c r="B62" s="230">
        <v>11</v>
      </c>
      <c r="C62" s="230"/>
      <c r="D62" s="279" t="s">
        <v>137</v>
      </c>
      <c r="E62" s="280">
        <f t="shared" si="1"/>
        <v>1271.884419</v>
      </c>
      <c r="F62" s="281">
        <f t="shared" ref="F62:I62" si="13">SUM(F63:F65)</f>
        <v>0</v>
      </c>
      <c r="G62" s="237">
        <f t="shared" si="13"/>
        <v>1271.884419</v>
      </c>
      <c r="H62" s="237">
        <f t="shared" si="13"/>
        <v>0</v>
      </c>
      <c r="I62" s="238">
        <f t="shared" si="13"/>
        <v>0</v>
      </c>
    </row>
    <row r="63" s="9" customFormat="1" ht="21" customHeight="1" spans="1:9">
      <c r="A63" s="229"/>
      <c r="B63" s="230"/>
      <c r="C63" s="230">
        <v>1</v>
      </c>
      <c r="D63" s="279" t="s">
        <v>98</v>
      </c>
      <c r="E63" s="280">
        <f t="shared" si="1"/>
        <v>1271.884419</v>
      </c>
      <c r="F63" s="281"/>
      <c r="G63" s="240">
        <v>1271.884419</v>
      </c>
      <c r="H63" s="240"/>
      <c r="I63" s="239"/>
    </row>
    <row r="64" s="9" customFormat="1" ht="21" hidden="1" customHeight="1" spans="1:9">
      <c r="A64" s="229"/>
      <c r="B64" s="230"/>
      <c r="C64" s="230">
        <v>2</v>
      </c>
      <c r="D64" s="279" t="s">
        <v>99</v>
      </c>
      <c r="E64" s="280">
        <f t="shared" si="1"/>
        <v>0</v>
      </c>
      <c r="F64" s="282"/>
      <c r="G64" s="240"/>
      <c r="H64" s="240"/>
      <c r="I64" s="239"/>
    </row>
    <row r="65" s="9" customFormat="1" ht="21" hidden="1" customHeight="1" spans="1:9">
      <c r="A65" s="229"/>
      <c r="B65" s="230"/>
      <c r="C65" s="230">
        <v>99</v>
      </c>
      <c r="D65" s="279" t="s">
        <v>138</v>
      </c>
      <c r="E65" s="280">
        <f t="shared" si="1"/>
        <v>0</v>
      </c>
      <c r="F65" s="282"/>
      <c r="G65" s="240"/>
      <c r="H65" s="240"/>
      <c r="I65" s="239"/>
    </row>
    <row r="66" s="9" customFormat="1" ht="21" customHeight="1" spans="1:9">
      <c r="A66" s="229"/>
      <c r="B66" s="230">
        <v>13</v>
      </c>
      <c r="C66" s="230"/>
      <c r="D66" s="279" t="s">
        <v>139</v>
      </c>
      <c r="E66" s="280">
        <f t="shared" si="1"/>
        <v>52.794</v>
      </c>
      <c r="F66" s="281">
        <f t="shared" ref="F66:I66" si="14">SUM(F67:F72)</f>
        <v>0</v>
      </c>
      <c r="G66" s="237">
        <f t="shared" si="14"/>
        <v>52.794</v>
      </c>
      <c r="H66" s="237">
        <f t="shared" si="14"/>
        <v>0</v>
      </c>
      <c r="I66" s="238">
        <f t="shared" si="14"/>
        <v>0</v>
      </c>
    </row>
    <row r="67" s="9" customFormat="1" ht="21" customHeight="1" spans="1:9">
      <c r="A67" s="229"/>
      <c r="B67" s="230"/>
      <c r="C67" s="230">
        <v>1</v>
      </c>
      <c r="D67" s="279" t="s">
        <v>98</v>
      </c>
      <c r="E67" s="280">
        <f t="shared" si="1"/>
        <v>52.794</v>
      </c>
      <c r="F67" s="281"/>
      <c r="G67" s="240">
        <v>52.794</v>
      </c>
      <c r="H67" s="240"/>
      <c r="I67" s="239"/>
    </row>
    <row r="68" s="9" customFormat="1" ht="21" hidden="1" customHeight="1" spans="1:9">
      <c r="A68" s="229"/>
      <c r="B68" s="230"/>
      <c r="C68" s="230">
        <v>2</v>
      </c>
      <c r="D68" s="279" t="s">
        <v>99</v>
      </c>
      <c r="E68" s="280">
        <f t="shared" si="1"/>
        <v>0</v>
      </c>
      <c r="F68" s="282"/>
      <c r="G68" s="240"/>
      <c r="H68" s="240"/>
      <c r="I68" s="239"/>
    </row>
    <row r="69" s="9" customFormat="1" ht="21" hidden="1" customHeight="1" spans="1:9">
      <c r="A69" s="229"/>
      <c r="B69" s="230"/>
      <c r="C69" s="230">
        <v>8</v>
      </c>
      <c r="D69" s="279" t="s">
        <v>140</v>
      </c>
      <c r="E69" s="280">
        <f t="shared" si="1"/>
        <v>0</v>
      </c>
      <c r="F69" s="282"/>
      <c r="G69" s="240"/>
      <c r="H69" s="240"/>
      <c r="I69" s="239"/>
    </row>
    <row r="70" s="9" customFormat="1" ht="21" hidden="1" customHeight="1" spans="1:9">
      <c r="A70" s="229"/>
      <c r="B70" s="230"/>
      <c r="C70" s="230">
        <v>99</v>
      </c>
      <c r="D70" s="279" t="s">
        <v>141</v>
      </c>
      <c r="E70" s="280">
        <f t="shared" si="1"/>
        <v>0</v>
      </c>
      <c r="F70" s="282"/>
      <c r="G70" s="240"/>
      <c r="H70" s="240"/>
      <c r="I70" s="239"/>
    </row>
    <row r="71" s="9" customFormat="1" ht="21" hidden="1" customHeight="1" spans="1:9">
      <c r="A71" s="229"/>
      <c r="B71" s="230"/>
      <c r="C71" s="230">
        <v>50</v>
      </c>
      <c r="D71" s="279" t="s">
        <v>136</v>
      </c>
      <c r="E71" s="280">
        <f t="shared" ref="E71:E134" si="15">F71+G71+H71+I71</f>
        <v>0</v>
      </c>
      <c r="F71" s="282"/>
      <c r="G71" s="240"/>
      <c r="H71" s="240"/>
      <c r="I71" s="239"/>
    </row>
    <row r="72" s="9" customFormat="1" ht="21" hidden="1" customHeight="1" spans="1:9">
      <c r="A72" s="229"/>
      <c r="B72" s="230"/>
      <c r="C72" s="230">
        <v>99</v>
      </c>
      <c r="D72" s="279" t="s">
        <v>142</v>
      </c>
      <c r="E72" s="280">
        <f t="shared" si="15"/>
        <v>0</v>
      </c>
      <c r="F72" s="282"/>
      <c r="G72" s="240"/>
      <c r="H72" s="240"/>
      <c r="I72" s="239"/>
    </row>
    <row r="73" s="9" customFormat="1" ht="21" hidden="1" customHeight="1" spans="1:9">
      <c r="A73" s="229"/>
      <c r="B73" s="230">
        <v>14</v>
      </c>
      <c r="C73" s="230"/>
      <c r="D73" s="279" t="s">
        <v>143</v>
      </c>
      <c r="E73" s="280">
        <f t="shared" si="15"/>
        <v>0</v>
      </c>
      <c r="F73" s="281">
        <f t="shared" ref="F73:H73" si="16">SUM(F74:F77)</f>
        <v>0</v>
      </c>
      <c r="G73" s="237">
        <f t="shared" si="16"/>
        <v>0</v>
      </c>
      <c r="H73" s="237">
        <f t="shared" si="16"/>
        <v>0</v>
      </c>
      <c r="I73" s="238"/>
    </row>
    <row r="74" s="9" customFormat="1" ht="21" hidden="1" customHeight="1" spans="1:9">
      <c r="A74" s="229"/>
      <c r="B74" s="230"/>
      <c r="C74" s="230">
        <v>1</v>
      </c>
      <c r="D74" s="279" t="s">
        <v>98</v>
      </c>
      <c r="E74" s="280">
        <f t="shared" si="15"/>
        <v>0</v>
      </c>
      <c r="F74" s="282"/>
      <c r="G74" s="240"/>
      <c r="H74" s="240"/>
      <c r="I74" s="239"/>
    </row>
    <row r="75" s="9" customFormat="1" ht="21" hidden="1" customHeight="1" spans="1:9">
      <c r="A75" s="229"/>
      <c r="B75" s="230"/>
      <c r="C75" s="230">
        <v>4</v>
      </c>
      <c r="D75" s="279" t="s">
        <v>144</v>
      </c>
      <c r="E75" s="280">
        <f t="shared" si="15"/>
        <v>0</v>
      </c>
      <c r="F75" s="282"/>
      <c r="G75" s="240"/>
      <c r="H75" s="240"/>
      <c r="I75" s="239"/>
    </row>
    <row r="76" s="9" customFormat="1" ht="21" hidden="1" customHeight="1" spans="1:9">
      <c r="A76" s="229"/>
      <c r="B76" s="230"/>
      <c r="C76" s="230">
        <v>6</v>
      </c>
      <c r="D76" s="279" t="s">
        <v>145</v>
      </c>
      <c r="E76" s="280">
        <f t="shared" si="15"/>
        <v>0</v>
      </c>
      <c r="F76" s="282"/>
      <c r="G76" s="240"/>
      <c r="H76" s="240"/>
      <c r="I76" s="239"/>
    </row>
    <row r="77" s="9" customFormat="1" ht="21" hidden="1" customHeight="1" spans="1:9">
      <c r="A77" s="229"/>
      <c r="B77" s="230"/>
      <c r="C77" s="230">
        <v>9</v>
      </c>
      <c r="D77" s="279" t="s">
        <v>146</v>
      </c>
      <c r="E77" s="280">
        <f t="shared" si="15"/>
        <v>0</v>
      </c>
      <c r="F77" s="282"/>
      <c r="G77" s="240"/>
      <c r="H77" s="240"/>
      <c r="I77" s="239"/>
    </row>
    <row r="78" s="9" customFormat="1" ht="21" hidden="1" customHeight="1" spans="1:9">
      <c r="A78" s="229"/>
      <c r="B78" s="230">
        <v>15</v>
      </c>
      <c r="C78" s="230"/>
      <c r="D78" s="279" t="s">
        <v>147</v>
      </c>
      <c r="E78" s="280">
        <f t="shared" si="15"/>
        <v>0</v>
      </c>
      <c r="F78" s="281">
        <f t="shared" ref="F78:H78" si="17">F79</f>
        <v>0</v>
      </c>
      <c r="G78" s="237">
        <f t="shared" si="17"/>
        <v>0</v>
      </c>
      <c r="H78" s="237">
        <f t="shared" si="17"/>
        <v>0</v>
      </c>
      <c r="I78" s="238"/>
    </row>
    <row r="79" s="9" customFormat="1" ht="21" hidden="1" customHeight="1" spans="1:9">
      <c r="A79" s="229"/>
      <c r="B79" s="230"/>
      <c r="C79" s="230">
        <v>6</v>
      </c>
      <c r="D79" s="279" t="s">
        <v>148</v>
      </c>
      <c r="E79" s="280">
        <f t="shared" si="15"/>
        <v>0</v>
      </c>
      <c r="F79" s="282"/>
      <c r="G79" s="240"/>
      <c r="H79" s="240"/>
      <c r="I79" s="239"/>
    </row>
    <row r="80" s="9" customFormat="1" ht="21" hidden="1" customHeight="1" spans="1:9">
      <c r="A80" s="229"/>
      <c r="B80" s="230">
        <v>22</v>
      </c>
      <c r="C80" s="230"/>
      <c r="D80" s="279"/>
      <c r="E80" s="280">
        <f t="shared" si="15"/>
        <v>0</v>
      </c>
      <c r="F80" s="281">
        <f t="shared" ref="F80:H80" si="18">F81</f>
        <v>0</v>
      </c>
      <c r="G80" s="237">
        <f t="shared" si="18"/>
        <v>0</v>
      </c>
      <c r="H80" s="237">
        <f t="shared" si="18"/>
        <v>0</v>
      </c>
      <c r="I80" s="238"/>
    </row>
    <row r="81" s="9" customFormat="1" ht="21" hidden="1" customHeight="1" spans="1:9">
      <c r="A81" s="229"/>
      <c r="B81" s="230"/>
      <c r="C81" s="230">
        <v>2</v>
      </c>
      <c r="D81" s="279"/>
      <c r="E81" s="280">
        <f t="shared" si="15"/>
        <v>0</v>
      </c>
      <c r="F81" s="282"/>
      <c r="G81" s="240"/>
      <c r="H81" s="240"/>
      <c r="I81" s="239"/>
    </row>
    <row r="82" s="9" customFormat="1" ht="21" hidden="1" customHeight="1" spans="1:9">
      <c r="A82" s="229"/>
      <c r="B82" s="230">
        <v>23</v>
      </c>
      <c r="C82" s="230"/>
      <c r="D82" s="279" t="s">
        <v>149</v>
      </c>
      <c r="E82" s="280">
        <f t="shared" si="15"/>
        <v>0</v>
      </c>
      <c r="F82" s="281">
        <f t="shared" ref="F82:I82" si="19">F83+F84</f>
        <v>0</v>
      </c>
      <c r="G82" s="237">
        <f t="shared" si="19"/>
        <v>0</v>
      </c>
      <c r="H82" s="237">
        <f t="shared" si="19"/>
        <v>0</v>
      </c>
      <c r="I82" s="238">
        <f t="shared" si="19"/>
        <v>0</v>
      </c>
    </row>
    <row r="83" s="9" customFormat="1" ht="21" hidden="1" customHeight="1" spans="1:9">
      <c r="A83" s="229"/>
      <c r="B83" s="230"/>
      <c r="C83" s="230">
        <v>1</v>
      </c>
      <c r="D83" s="279" t="s">
        <v>98</v>
      </c>
      <c r="E83" s="280">
        <f t="shared" si="15"/>
        <v>0</v>
      </c>
      <c r="F83" s="282"/>
      <c r="G83" s="240"/>
      <c r="H83" s="240"/>
      <c r="I83" s="239"/>
    </row>
    <row r="84" s="9" customFormat="1" ht="21" hidden="1" customHeight="1" spans="1:9">
      <c r="A84" s="229"/>
      <c r="B84" s="230"/>
      <c r="C84" s="230">
        <v>2</v>
      </c>
      <c r="D84" s="279" t="s">
        <v>99</v>
      </c>
      <c r="E84" s="280">
        <f t="shared" si="15"/>
        <v>0</v>
      </c>
      <c r="F84" s="282"/>
      <c r="G84" s="240"/>
      <c r="H84" s="240"/>
      <c r="I84" s="239"/>
    </row>
    <row r="85" s="9" customFormat="1" ht="21" hidden="1" customHeight="1" spans="1:9">
      <c r="A85" s="229"/>
      <c r="B85" s="230">
        <v>25</v>
      </c>
      <c r="C85" s="230"/>
      <c r="D85" s="279" t="s">
        <v>150</v>
      </c>
      <c r="E85" s="280">
        <f t="shared" si="15"/>
        <v>0</v>
      </c>
      <c r="F85" s="281">
        <f t="shared" ref="F85:H85" si="20">SUM(F86:F88)</f>
        <v>0</v>
      </c>
      <c r="G85" s="237">
        <f t="shared" si="20"/>
        <v>0</v>
      </c>
      <c r="H85" s="237">
        <f t="shared" si="20"/>
        <v>0</v>
      </c>
      <c r="I85" s="238"/>
    </row>
    <row r="86" s="9" customFormat="1" ht="21" hidden="1" customHeight="1" spans="1:9">
      <c r="A86" s="229"/>
      <c r="B86" s="230"/>
      <c r="C86" s="230">
        <v>1</v>
      </c>
      <c r="D86" s="279" t="s">
        <v>98</v>
      </c>
      <c r="E86" s="280">
        <f t="shared" si="15"/>
        <v>0</v>
      </c>
      <c r="F86" s="282"/>
      <c r="G86" s="240"/>
      <c r="H86" s="240"/>
      <c r="I86" s="239"/>
    </row>
    <row r="87" s="9" customFormat="1" ht="21" hidden="1" customHeight="1" spans="1:9">
      <c r="A87" s="229"/>
      <c r="B87" s="230"/>
      <c r="C87" s="230">
        <v>5</v>
      </c>
      <c r="D87" s="279" t="s">
        <v>151</v>
      </c>
      <c r="E87" s="280">
        <f t="shared" si="15"/>
        <v>0</v>
      </c>
      <c r="F87" s="282"/>
      <c r="G87" s="240"/>
      <c r="H87" s="240"/>
      <c r="I87" s="239"/>
    </row>
    <row r="88" s="9" customFormat="1" ht="21" hidden="1" customHeight="1" spans="1:9">
      <c r="A88" s="229"/>
      <c r="B88" s="230"/>
      <c r="C88" s="230">
        <v>6</v>
      </c>
      <c r="D88" s="279" t="s">
        <v>152</v>
      </c>
      <c r="E88" s="280">
        <f t="shared" si="15"/>
        <v>0</v>
      </c>
      <c r="F88" s="282"/>
      <c r="G88" s="240"/>
      <c r="H88" s="240"/>
      <c r="I88" s="239"/>
    </row>
    <row r="89" s="9" customFormat="1" ht="21" hidden="1" customHeight="1" spans="1:9">
      <c r="A89" s="229"/>
      <c r="B89" s="230">
        <v>26</v>
      </c>
      <c r="C89" s="230"/>
      <c r="D89" s="279" t="s">
        <v>153</v>
      </c>
      <c r="E89" s="280">
        <f t="shared" si="15"/>
        <v>0</v>
      </c>
      <c r="F89" s="281">
        <f t="shared" ref="F89:H89" si="21">SUM(F90:F92)</f>
        <v>0</v>
      </c>
      <c r="G89" s="237">
        <f t="shared" si="21"/>
        <v>0</v>
      </c>
      <c r="H89" s="237">
        <f t="shared" si="21"/>
        <v>0</v>
      </c>
      <c r="I89" s="238"/>
    </row>
    <row r="90" s="9" customFormat="1" ht="21" hidden="1" customHeight="1" spans="1:9">
      <c r="A90" s="229"/>
      <c r="B90" s="230"/>
      <c r="C90" s="230">
        <v>1</v>
      </c>
      <c r="D90" s="279" t="s">
        <v>98</v>
      </c>
      <c r="E90" s="280">
        <f t="shared" si="15"/>
        <v>0</v>
      </c>
      <c r="F90" s="281"/>
      <c r="G90" s="240"/>
      <c r="H90" s="240"/>
      <c r="I90" s="239"/>
    </row>
    <row r="91" s="9" customFormat="1" ht="21" hidden="1" customHeight="1" spans="1:9">
      <c r="A91" s="229"/>
      <c r="B91" s="230"/>
      <c r="C91" s="230">
        <v>2</v>
      </c>
      <c r="D91" s="279" t="s">
        <v>99</v>
      </c>
      <c r="E91" s="280">
        <f t="shared" si="15"/>
        <v>0</v>
      </c>
      <c r="F91" s="282"/>
      <c r="G91" s="240"/>
      <c r="H91" s="240"/>
      <c r="I91" s="239"/>
    </row>
    <row r="92" s="9" customFormat="1" ht="21" hidden="1" customHeight="1" spans="1:9">
      <c r="A92" s="229"/>
      <c r="B92" s="230"/>
      <c r="C92" s="230">
        <v>4</v>
      </c>
      <c r="D92" s="279" t="s">
        <v>154</v>
      </c>
      <c r="E92" s="280">
        <f t="shared" si="15"/>
        <v>0</v>
      </c>
      <c r="F92" s="282"/>
      <c r="G92" s="240"/>
      <c r="H92" s="240"/>
      <c r="I92" s="239"/>
    </row>
    <row r="93" s="9" customFormat="1" ht="21" customHeight="1" spans="1:9">
      <c r="A93" s="229"/>
      <c r="B93" s="230">
        <v>28</v>
      </c>
      <c r="C93" s="230"/>
      <c r="D93" s="279" t="s">
        <v>155</v>
      </c>
      <c r="E93" s="280">
        <f t="shared" si="15"/>
        <v>71.212278</v>
      </c>
      <c r="F93" s="281">
        <f t="shared" ref="F93:H93" si="22">SUM(F94:F97)</f>
        <v>0</v>
      </c>
      <c r="G93" s="237">
        <f t="shared" si="22"/>
        <v>71.212278</v>
      </c>
      <c r="H93" s="237">
        <f t="shared" si="22"/>
        <v>0</v>
      </c>
      <c r="I93" s="238"/>
    </row>
    <row r="94" s="9" customFormat="1" ht="21" customHeight="1" spans="1:9">
      <c r="A94" s="229"/>
      <c r="B94" s="230"/>
      <c r="C94" s="230">
        <v>1</v>
      </c>
      <c r="D94" s="279" t="s">
        <v>98</v>
      </c>
      <c r="E94" s="280">
        <f t="shared" si="15"/>
        <v>71.212278</v>
      </c>
      <c r="F94" s="282"/>
      <c r="G94" s="240">
        <v>71.212278</v>
      </c>
      <c r="H94" s="240"/>
      <c r="I94" s="239"/>
    </row>
    <row r="95" s="9" customFormat="1" ht="21" hidden="1" customHeight="1" spans="1:9">
      <c r="A95" s="229"/>
      <c r="B95" s="230"/>
      <c r="C95" s="230">
        <v>2</v>
      </c>
      <c r="D95" s="279" t="s">
        <v>99</v>
      </c>
      <c r="E95" s="280">
        <f t="shared" si="15"/>
        <v>0</v>
      </c>
      <c r="F95" s="282"/>
      <c r="G95" s="240"/>
      <c r="H95" s="240"/>
      <c r="I95" s="239"/>
    </row>
    <row r="96" s="9" customFormat="1" ht="21" hidden="1" customHeight="1" spans="1:9">
      <c r="A96" s="229"/>
      <c r="B96" s="230"/>
      <c r="C96" s="230">
        <v>4</v>
      </c>
      <c r="D96" s="279" t="s">
        <v>156</v>
      </c>
      <c r="E96" s="280">
        <f t="shared" si="15"/>
        <v>0</v>
      </c>
      <c r="F96" s="282"/>
      <c r="G96" s="240"/>
      <c r="H96" s="240"/>
      <c r="I96" s="239"/>
    </row>
    <row r="97" s="9" customFormat="1" ht="21" hidden="1" customHeight="1" spans="1:9">
      <c r="A97" s="229"/>
      <c r="B97" s="230"/>
      <c r="C97" s="230">
        <v>99</v>
      </c>
      <c r="D97" s="279" t="s">
        <v>157</v>
      </c>
      <c r="E97" s="280">
        <f t="shared" si="15"/>
        <v>0</v>
      </c>
      <c r="F97" s="282"/>
      <c r="G97" s="240"/>
      <c r="H97" s="240"/>
      <c r="I97" s="239"/>
    </row>
    <row r="98" s="9" customFormat="1" ht="21" customHeight="1" spans="1:9">
      <c r="A98" s="229"/>
      <c r="B98" s="230">
        <v>29</v>
      </c>
      <c r="C98" s="230"/>
      <c r="D98" s="279" t="s">
        <v>158</v>
      </c>
      <c r="E98" s="280">
        <f t="shared" si="15"/>
        <v>223.769028</v>
      </c>
      <c r="F98" s="281">
        <f t="shared" ref="F98:I98" si="23">SUM(F99:F103)</f>
        <v>0</v>
      </c>
      <c r="G98" s="237">
        <f t="shared" si="23"/>
        <v>223.769028</v>
      </c>
      <c r="H98" s="237">
        <f t="shared" si="23"/>
        <v>0</v>
      </c>
      <c r="I98" s="238">
        <f t="shared" si="23"/>
        <v>0</v>
      </c>
    </row>
    <row r="99" s="9" customFormat="1" ht="21" customHeight="1" spans="1:9">
      <c r="A99" s="229"/>
      <c r="B99" s="230"/>
      <c r="C99" s="230">
        <v>1</v>
      </c>
      <c r="D99" s="279" t="s">
        <v>98</v>
      </c>
      <c r="E99" s="280">
        <f t="shared" si="15"/>
        <v>207.769028</v>
      </c>
      <c r="F99" s="281"/>
      <c r="G99" s="240">
        <v>207.769028</v>
      </c>
      <c r="H99" s="240"/>
      <c r="I99" s="239"/>
    </row>
    <row r="100" s="9" customFormat="1" ht="21" hidden="1" customHeight="1" spans="1:9">
      <c r="A100" s="229"/>
      <c r="B100" s="230"/>
      <c r="C100" s="230">
        <v>2</v>
      </c>
      <c r="D100" s="279" t="s">
        <v>99</v>
      </c>
      <c r="E100" s="280">
        <f t="shared" si="15"/>
        <v>0</v>
      </c>
      <c r="F100" s="282"/>
      <c r="G100" s="240"/>
      <c r="H100" s="240"/>
      <c r="I100" s="239"/>
    </row>
    <row r="101" s="9" customFormat="1" ht="21" hidden="1" customHeight="1" spans="1:9">
      <c r="A101" s="229"/>
      <c r="B101" s="230"/>
      <c r="C101" s="230">
        <v>6</v>
      </c>
      <c r="D101" s="279" t="s">
        <v>159</v>
      </c>
      <c r="E101" s="280">
        <f t="shared" si="15"/>
        <v>0</v>
      </c>
      <c r="F101" s="282"/>
      <c r="G101" s="240"/>
      <c r="H101" s="240"/>
      <c r="I101" s="239"/>
    </row>
    <row r="102" s="9" customFormat="1" ht="21" hidden="1" customHeight="1" spans="1:9">
      <c r="A102" s="229"/>
      <c r="B102" s="230"/>
      <c r="C102" s="230">
        <v>50</v>
      </c>
      <c r="D102" s="279" t="s">
        <v>136</v>
      </c>
      <c r="E102" s="280">
        <f t="shared" si="15"/>
        <v>0</v>
      </c>
      <c r="F102" s="282"/>
      <c r="G102" s="240"/>
      <c r="H102" s="240"/>
      <c r="I102" s="239"/>
    </row>
    <row r="103" s="9" customFormat="1" ht="21" customHeight="1" spans="1:9">
      <c r="A103" s="229"/>
      <c r="B103" s="230"/>
      <c r="C103" s="230">
        <v>99</v>
      </c>
      <c r="D103" s="279" t="s">
        <v>160</v>
      </c>
      <c r="E103" s="280">
        <f t="shared" si="15"/>
        <v>16</v>
      </c>
      <c r="F103" s="282"/>
      <c r="G103" s="240">
        <v>16</v>
      </c>
      <c r="H103" s="240"/>
      <c r="I103" s="239"/>
    </row>
    <row r="104" s="9" customFormat="1" ht="21" customHeight="1" spans="1:9">
      <c r="A104" s="229"/>
      <c r="B104" s="230">
        <v>31</v>
      </c>
      <c r="C104" s="230"/>
      <c r="D104" s="279" t="s">
        <v>161</v>
      </c>
      <c r="E104" s="280">
        <f t="shared" si="15"/>
        <v>2374.749331</v>
      </c>
      <c r="F104" s="281">
        <f t="shared" ref="F104:I104" si="24">SUM(F105:F107)</f>
        <v>200</v>
      </c>
      <c r="G104" s="237">
        <f t="shared" si="24"/>
        <v>2174.749331</v>
      </c>
      <c r="H104" s="237">
        <f t="shared" si="24"/>
        <v>0</v>
      </c>
      <c r="I104" s="238">
        <f t="shared" si="24"/>
        <v>0</v>
      </c>
    </row>
    <row r="105" s="9" customFormat="1" ht="21" customHeight="1" spans="1:9">
      <c r="A105" s="229"/>
      <c r="B105" s="230"/>
      <c r="C105" s="230">
        <v>1</v>
      </c>
      <c r="D105" s="279" t="s">
        <v>98</v>
      </c>
      <c r="E105" s="280">
        <f t="shared" si="15"/>
        <v>2119.749331</v>
      </c>
      <c r="F105" s="281"/>
      <c r="G105" s="240">
        <v>2119.749331</v>
      </c>
      <c r="H105" s="240"/>
      <c r="I105" s="239"/>
    </row>
    <row r="106" s="9" customFormat="1" ht="21" customHeight="1" spans="1:9">
      <c r="A106" s="229"/>
      <c r="B106" s="230"/>
      <c r="C106" s="230">
        <v>2</v>
      </c>
      <c r="D106" s="279" t="s">
        <v>99</v>
      </c>
      <c r="E106" s="280">
        <f t="shared" si="15"/>
        <v>255</v>
      </c>
      <c r="F106" s="282">
        <v>200</v>
      </c>
      <c r="G106" s="240">
        <v>55</v>
      </c>
      <c r="H106" s="240"/>
      <c r="I106" s="239"/>
    </row>
    <row r="107" s="9" customFormat="1" ht="21" hidden="1" customHeight="1" spans="1:9">
      <c r="A107" s="229"/>
      <c r="B107" s="230"/>
      <c r="C107" s="230">
        <v>99</v>
      </c>
      <c r="D107" s="279" t="s">
        <v>162</v>
      </c>
      <c r="E107" s="280">
        <f t="shared" si="15"/>
        <v>0</v>
      </c>
      <c r="F107" s="282"/>
      <c r="G107" s="240"/>
      <c r="H107" s="240"/>
      <c r="I107" s="239"/>
    </row>
    <row r="108" s="9" customFormat="1" ht="21" customHeight="1" spans="1:9">
      <c r="A108" s="229"/>
      <c r="B108" s="230">
        <v>32</v>
      </c>
      <c r="C108" s="230"/>
      <c r="D108" s="279" t="s">
        <v>163</v>
      </c>
      <c r="E108" s="280">
        <f t="shared" si="15"/>
        <v>470.164827</v>
      </c>
      <c r="F108" s="281">
        <f t="shared" ref="F108:I108" si="25">SUM(F109:F111)</f>
        <v>0</v>
      </c>
      <c r="G108" s="237">
        <f t="shared" si="25"/>
        <v>470.164827</v>
      </c>
      <c r="H108" s="237">
        <f t="shared" si="25"/>
        <v>0</v>
      </c>
      <c r="I108" s="238">
        <f t="shared" si="25"/>
        <v>0</v>
      </c>
    </row>
    <row r="109" s="9" customFormat="1" ht="21" customHeight="1" spans="1:9">
      <c r="A109" s="229"/>
      <c r="B109" s="230"/>
      <c r="C109" s="230">
        <v>1</v>
      </c>
      <c r="D109" s="279" t="s">
        <v>98</v>
      </c>
      <c r="E109" s="280">
        <f t="shared" si="15"/>
        <v>470.164827</v>
      </c>
      <c r="F109" s="281"/>
      <c r="G109" s="240">
        <v>470.164827</v>
      </c>
      <c r="H109" s="240"/>
      <c r="I109" s="239"/>
    </row>
    <row r="110" s="9" customFormat="1" ht="21" hidden="1" customHeight="1" spans="1:9">
      <c r="A110" s="229"/>
      <c r="B110" s="230"/>
      <c r="C110" s="230">
        <v>2</v>
      </c>
      <c r="D110" s="279" t="s">
        <v>99</v>
      </c>
      <c r="E110" s="280">
        <f t="shared" si="15"/>
        <v>0</v>
      </c>
      <c r="F110" s="282"/>
      <c r="G110" s="240"/>
      <c r="H110" s="240"/>
      <c r="I110" s="239"/>
    </row>
    <row r="111" s="9" customFormat="1" ht="21" hidden="1" customHeight="1" spans="1:9">
      <c r="A111" s="229"/>
      <c r="B111" s="230"/>
      <c r="C111" s="230">
        <v>4</v>
      </c>
      <c r="D111" s="279" t="s">
        <v>164</v>
      </c>
      <c r="E111" s="280">
        <f t="shared" si="15"/>
        <v>0</v>
      </c>
      <c r="F111" s="282"/>
      <c r="G111" s="240"/>
      <c r="H111" s="240"/>
      <c r="I111" s="239"/>
    </row>
    <row r="112" s="9" customFormat="1" ht="21" customHeight="1" spans="1:9">
      <c r="A112" s="229"/>
      <c r="B112" s="230">
        <v>33</v>
      </c>
      <c r="C112" s="230"/>
      <c r="D112" s="279" t="s">
        <v>165</v>
      </c>
      <c r="E112" s="280">
        <f t="shared" si="15"/>
        <v>297.615226</v>
      </c>
      <c r="F112" s="281">
        <f t="shared" ref="F112:I112" si="26">SUM(F113:F115)</f>
        <v>0</v>
      </c>
      <c r="G112" s="237">
        <f t="shared" si="26"/>
        <v>297.615226</v>
      </c>
      <c r="H112" s="237">
        <f t="shared" si="26"/>
        <v>0</v>
      </c>
      <c r="I112" s="238">
        <f t="shared" si="26"/>
        <v>0</v>
      </c>
    </row>
    <row r="113" s="9" customFormat="1" ht="21" customHeight="1" spans="1:9">
      <c r="A113" s="229"/>
      <c r="B113" s="230"/>
      <c r="C113" s="230">
        <v>1</v>
      </c>
      <c r="D113" s="279" t="s">
        <v>98</v>
      </c>
      <c r="E113" s="280">
        <f t="shared" si="15"/>
        <v>297.615226</v>
      </c>
      <c r="F113" s="281"/>
      <c r="G113" s="240">
        <v>297.615226</v>
      </c>
      <c r="H113" s="240"/>
      <c r="I113" s="239"/>
    </row>
    <row r="114" s="9" customFormat="1" ht="21" hidden="1" customHeight="1" spans="1:9">
      <c r="A114" s="229"/>
      <c r="B114" s="230"/>
      <c r="C114" s="230">
        <v>2</v>
      </c>
      <c r="D114" s="279" t="s">
        <v>99</v>
      </c>
      <c r="E114" s="280">
        <f t="shared" si="15"/>
        <v>0</v>
      </c>
      <c r="F114" s="282"/>
      <c r="G114" s="240"/>
      <c r="H114" s="240"/>
      <c r="I114" s="239"/>
    </row>
    <row r="115" s="9" customFormat="1" ht="21" hidden="1" customHeight="1" spans="1:9">
      <c r="A115" s="229"/>
      <c r="B115" s="230"/>
      <c r="C115" s="230">
        <v>4</v>
      </c>
      <c r="D115" s="279" t="s">
        <v>166</v>
      </c>
      <c r="E115" s="280">
        <f t="shared" si="15"/>
        <v>0</v>
      </c>
      <c r="F115" s="282"/>
      <c r="G115" s="240"/>
      <c r="H115" s="240"/>
      <c r="I115" s="239"/>
    </row>
    <row r="116" s="9" customFormat="1" ht="21" customHeight="1" spans="1:9">
      <c r="A116" s="229"/>
      <c r="B116" s="230">
        <v>34</v>
      </c>
      <c r="C116" s="230"/>
      <c r="D116" s="279" t="s">
        <v>167</v>
      </c>
      <c r="E116" s="280">
        <f t="shared" si="15"/>
        <v>331.021486</v>
      </c>
      <c r="F116" s="281">
        <f t="shared" ref="F116:I116" si="27">SUM(F117:F120)</f>
        <v>0</v>
      </c>
      <c r="G116" s="237">
        <f t="shared" si="27"/>
        <v>331.021486</v>
      </c>
      <c r="H116" s="237">
        <f t="shared" si="27"/>
        <v>0</v>
      </c>
      <c r="I116" s="238">
        <f t="shared" si="27"/>
        <v>0</v>
      </c>
    </row>
    <row r="117" s="9" customFormat="1" ht="21" customHeight="1" spans="1:9">
      <c r="A117" s="229"/>
      <c r="B117" s="230"/>
      <c r="C117" s="230">
        <v>1</v>
      </c>
      <c r="D117" s="279" t="s">
        <v>98</v>
      </c>
      <c r="E117" s="280">
        <f t="shared" si="15"/>
        <v>259.744321</v>
      </c>
      <c r="F117" s="281"/>
      <c r="G117" s="240">
        <v>259.744321</v>
      </c>
      <c r="H117" s="240"/>
      <c r="I117" s="239"/>
    </row>
    <row r="118" s="9" customFormat="1" ht="21" customHeight="1" spans="1:9">
      <c r="A118" s="229"/>
      <c r="B118" s="230"/>
      <c r="C118" s="230">
        <v>2</v>
      </c>
      <c r="D118" s="279" t="s">
        <v>99</v>
      </c>
      <c r="E118" s="280">
        <f t="shared" si="15"/>
        <v>21</v>
      </c>
      <c r="F118" s="281"/>
      <c r="G118" s="240">
        <v>21</v>
      </c>
      <c r="H118" s="240"/>
      <c r="I118" s="239"/>
    </row>
    <row r="119" s="9" customFormat="1" ht="21" hidden="1" customHeight="1" spans="1:9">
      <c r="A119" s="229"/>
      <c r="B119" s="230"/>
      <c r="C119" s="230">
        <v>4</v>
      </c>
      <c r="D119" s="279" t="s">
        <v>168</v>
      </c>
      <c r="E119" s="280">
        <f t="shared" si="15"/>
        <v>0</v>
      </c>
      <c r="F119" s="281"/>
      <c r="G119" s="240"/>
      <c r="H119" s="240"/>
      <c r="I119" s="239"/>
    </row>
    <row r="120" s="9" customFormat="1" ht="21" customHeight="1" spans="1:9">
      <c r="A120" s="229"/>
      <c r="B120" s="230"/>
      <c r="C120" s="230">
        <v>5</v>
      </c>
      <c r="D120" s="279" t="s">
        <v>152</v>
      </c>
      <c r="E120" s="280">
        <f t="shared" si="15"/>
        <v>50.277165</v>
      </c>
      <c r="F120" s="282"/>
      <c r="G120" s="240">
        <v>50.277165</v>
      </c>
      <c r="H120" s="240"/>
      <c r="I120" s="239"/>
    </row>
    <row r="121" s="9" customFormat="1" ht="21" hidden="1" customHeight="1" spans="1:9">
      <c r="A121" s="229"/>
      <c r="B121" s="230">
        <v>36</v>
      </c>
      <c r="C121" s="230"/>
      <c r="D121" s="279" t="s">
        <v>169</v>
      </c>
      <c r="E121" s="280">
        <f t="shared" si="15"/>
        <v>0</v>
      </c>
      <c r="F121" s="281">
        <f t="shared" ref="F121:I121" si="28">F122</f>
        <v>0</v>
      </c>
      <c r="G121" s="237">
        <f t="shared" si="28"/>
        <v>0</v>
      </c>
      <c r="H121" s="237">
        <f t="shared" si="28"/>
        <v>0</v>
      </c>
      <c r="I121" s="238">
        <f t="shared" si="28"/>
        <v>0</v>
      </c>
    </row>
    <row r="122" s="9" customFormat="1" ht="21" hidden="1" customHeight="1" spans="1:9">
      <c r="A122" s="229"/>
      <c r="B122" s="230"/>
      <c r="C122" s="230">
        <v>2</v>
      </c>
      <c r="D122" s="279" t="s">
        <v>99</v>
      </c>
      <c r="E122" s="280">
        <f t="shared" si="15"/>
        <v>0</v>
      </c>
      <c r="F122" s="282"/>
      <c r="G122" s="240"/>
      <c r="H122" s="240"/>
      <c r="I122" s="239"/>
    </row>
    <row r="123" s="9" customFormat="1" ht="21" customHeight="1" spans="1:9">
      <c r="A123" s="229"/>
      <c r="B123" s="230">
        <v>37</v>
      </c>
      <c r="C123" s="230"/>
      <c r="D123" s="279" t="s">
        <v>170</v>
      </c>
      <c r="E123" s="280">
        <f t="shared" si="15"/>
        <v>131.246363</v>
      </c>
      <c r="F123" s="283">
        <f t="shared" ref="F123:H123" si="29">SUM(F124:F126)</f>
        <v>0</v>
      </c>
      <c r="G123" s="242">
        <f t="shared" si="29"/>
        <v>131.246363</v>
      </c>
      <c r="H123" s="242">
        <f t="shared" si="29"/>
        <v>0</v>
      </c>
      <c r="I123" s="243"/>
    </row>
    <row r="124" s="9" customFormat="1" ht="21" customHeight="1" spans="1:9">
      <c r="A124" s="229"/>
      <c r="B124" s="230"/>
      <c r="C124" s="230">
        <v>1</v>
      </c>
      <c r="D124" s="279" t="s">
        <v>98</v>
      </c>
      <c r="E124" s="280">
        <f t="shared" si="15"/>
        <v>131.246363</v>
      </c>
      <c r="F124" s="282"/>
      <c r="G124" s="240">
        <v>131.246363</v>
      </c>
      <c r="H124" s="240"/>
      <c r="I124" s="239"/>
    </row>
    <row r="125" s="9" customFormat="1" ht="21" hidden="1" customHeight="1" spans="1:9">
      <c r="A125" s="229"/>
      <c r="B125" s="230"/>
      <c r="C125" s="230">
        <v>2</v>
      </c>
      <c r="D125" s="279" t="s">
        <v>99</v>
      </c>
      <c r="E125" s="280">
        <f t="shared" si="15"/>
        <v>0</v>
      </c>
      <c r="F125" s="282"/>
      <c r="G125" s="240"/>
      <c r="H125" s="240"/>
      <c r="I125" s="239"/>
    </row>
    <row r="126" s="9" customFormat="1" ht="21" hidden="1" customHeight="1" spans="1:9">
      <c r="A126" s="229"/>
      <c r="B126" s="230"/>
      <c r="C126" s="230">
        <v>50</v>
      </c>
      <c r="D126" s="279" t="s">
        <v>136</v>
      </c>
      <c r="E126" s="280">
        <f t="shared" si="15"/>
        <v>0</v>
      </c>
      <c r="F126" s="282"/>
      <c r="G126" s="240"/>
      <c r="H126" s="240"/>
      <c r="I126" s="239"/>
    </row>
    <row r="127" s="9" customFormat="1" ht="21" customHeight="1" spans="1:9">
      <c r="A127" s="229"/>
      <c r="B127" s="230">
        <v>38</v>
      </c>
      <c r="C127" s="230"/>
      <c r="D127" s="279" t="s">
        <v>171</v>
      </c>
      <c r="E127" s="280">
        <f t="shared" si="15"/>
        <v>1049.995631</v>
      </c>
      <c r="F127" s="283">
        <f t="shared" ref="F127:I127" si="30">SUM(F128:F132)</f>
        <v>0</v>
      </c>
      <c r="G127" s="242">
        <f t="shared" si="30"/>
        <v>1049.995631</v>
      </c>
      <c r="H127" s="242">
        <f t="shared" si="30"/>
        <v>0</v>
      </c>
      <c r="I127" s="243">
        <f t="shared" si="30"/>
        <v>0</v>
      </c>
    </row>
    <row r="128" s="9" customFormat="1" ht="21" customHeight="1" spans="1:9">
      <c r="A128" s="229"/>
      <c r="B128" s="230"/>
      <c r="C128" s="230">
        <v>1</v>
      </c>
      <c r="D128" s="279" t="s">
        <v>98</v>
      </c>
      <c r="E128" s="280">
        <f t="shared" si="15"/>
        <v>1049.995631</v>
      </c>
      <c r="F128" s="282"/>
      <c r="G128" s="240">
        <v>1049.995631</v>
      </c>
      <c r="H128" s="240"/>
      <c r="I128" s="239"/>
    </row>
    <row r="129" s="9" customFormat="1" ht="21" hidden="1" customHeight="1" spans="1:9">
      <c r="A129" s="229"/>
      <c r="B129" s="230"/>
      <c r="C129" s="230">
        <v>2</v>
      </c>
      <c r="D129" s="279" t="s">
        <v>99</v>
      </c>
      <c r="E129" s="280">
        <f t="shared" si="15"/>
        <v>0</v>
      </c>
      <c r="F129" s="282"/>
      <c r="G129" s="240"/>
      <c r="H129" s="240"/>
      <c r="I129" s="239"/>
    </row>
    <row r="130" s="9" customFormat="1" ht="21" hidden="1" customHeight="1" spans="1:9">
      <c r="A130" s="229"/>
      <c r="B130" s="230"/>
      <c r="C130" s="230">
        <v>4</v>
      </c>
      <c r="D130" s="279" t="s">
        <v>172</v>
      </c>
      <c r="E130" s="280">
        <f t="shared" si="15"/>
        <v>0</v>
      </c>
      <c r="F130" s="282"/>
      <c r="G130" s="240"/>
      <c r="H130" s="240"/>
      <c r="I130" s="239"/>
    </row>
    <row r="131" s="9" customFormat="1" ht="21" hidden="1" customHeight="1" spans="1:9">
      <c r="A131" s="229"/>
      <c r="B131" s="230"/>
      <c r="C131" s="230">
        <v>15</v>
      </c>
      <c r="D131" s="279" t="s">
        <v>173</v>
      </c>
      <c r="E131" s="280">
        <f t="shared" si="15"/>
        <v>0</v>
      </c>
      <c r="F131" s="282"/>
      <c r="G131" s="240"/>
      <c r="H131" s="240"/>
      <c r="I131" s="239"/>
    </row>
    <row r="132" s="9" customFormat="1" ht="21" hidden="1" customHeight="1" spans="1:9">
      <c r="A132" s="229"/>
      <c r="B132" s="230"/>
      <c r="C132" s="230">
        <v>16</v>
      </c>
      <c r="D132" s="279" t="s">
        <v>174</v>
      </c>
      <c r="E132" s="280">
        <f t="shared" si="15"/>
        <v>0</v>
      </c>
      <c r="F132" s="282"/>
      <c r="G132" s="240"/>
      <c r="H132" s="240"/>
      <c r="I132" s="239"/>
    </row>
    <row r="133" s="9" customFormat="1" ht="21" hidden="1" customHeight="1" spans="1:9">
      <c r="A133" s="229"/>
      <c r="B133" s="230">
        <v>99</v>
      </c>
      <c r="C133" s="230"/>
      <c r="D133" s="279" t="s">
        <v>175</v>
      </c>
      <c r="E133" s="280">
        <f t="shared" si="15"/>
        <v>0</v>
      </c>
      <c r="F133" s="281">
        <f t="shared" ref="F133:I133" si="31">SUM(F134:F135)</f>
        <v>0</v>
      </c>
      <c r="G133" s="237">
        <f t="shared" si="31"/>
        <v>0</v>
      </c>
      <c r="H133" s="237">
        <f t="shared" si="31"/>
        <v>0</v>
      </c>
      <c r="I133" s="238">
        <f t="shared" si="31"/>
        <v>0</v>
      </c>
    </row>
    <row r="134" s="9" customFormat="1" ht="21" hidden="1" customHeight="1" spans="1:9">
      <c r="A134" s="229"/>
      <c r="B134" s="230"/>
      <c r="C134" s="230">
        <v>1</v>
      </c>
      <c r="D134" s="279" t="s">
        <v>176</v>
      </c>
      <c r="E134" s="280">
        <f t="shared" si="15"/>
        <v>0</v>
      </c>
      <c r="F134" s="282"/>
      <c r="G134" s="240"/>
      <c r="H134" s="240"/>
      <c r="I134" s="239"/>
    </row>
    <row r="135" s="9" customFormat="1" ht="21" hidden="1" customHeight="1" spans="1:9">
      <c r="A135" s="284"/>
      <c r="B135" s="285"/>
      <c r="C135" s="285">
        <v>99</v>
      </c>
      <c r="D135" s="286" t="s">
        <v>177</v>
      </c>
      <c r="E135" s="287">
        <f t="shared" ref="E135:E198" si="32">F135+G135+H135+I135</f>
        <v>0</v>
      </c>
      <c r="F135" s="288"/>
      <c r="G135" s="289"/>
      <c r="H135" s="289"/>
      <c r="I135" s="290"/>
    </row>
    <row r="136" s="9" customFormat="1" ht="21" customHeight="1" spans="1:9">
      <c r="A136" s="264">
        <v>203</v>
      </c>
      <c r="B136" s="265"/>
      <c r="C136" s="265"/>
      <c r="D136" s="271" t="s">
        <v>178</v>
      </c>
      <c r="E136" s="267">
        <f t="shared" si="32"/>
        <v>360</v>
      </c>
      <c r="F136" s="268">
        <f t="shared" ref="F136:I136" si="33">F137+F143</f>
        <v>360</v>
      </c>
      <c r="G136" s="269">
        <f t="shared" si="33"/>
        <v>0</v>
      </c>
      <c r="H136" s="269">
        <f t="shared" si="33"/>
        <v>0</v>
      </c>
      <c r="I136" s="270">
        <f t="shared" si="33"/>
        <v>0</v>
      </c>
    </row>
    <row r="137" s="9" customFormat="1" ht="21" customHeight="1" spans="1:9">
      <c r="A137" s="272"/>
      <c r="B137" s="273">
        <v>6</v>
      </c>
      <c r="C137" s="273"/>
      <c r="D137" s="274" t="s">
        <v>179</v>
      </c>
      <c r="E137" s="275">
        <f t="shared" si="32"/>
        <v>360</v>
      </c>
      <c r="F137" s="276">
        <f t="shared" ref="F137:I137" si="34">SUM(F138:F142)</f>
        <v>360</v>
      </c>
      <c r="G137" s="277">
        <f t="shared" si="34"/>
        <v>0</v>
      </c>
      <c r="H137" s="277">
        <f t="shared" si="34"/>
        <v>0</v>
      </c>
      <c r="I137" s="278">
        <f t="shared" si="34"/>
        <v>0</v>
      </c>
    </row>
    <row r="138" s="9" customFormat="1" ht="21" hidden="1" customHeight="1" spans="1:9">
      <c r="A138" s="229"/>
      <c r="B138" s="230"/>
      <c r="C138" s="230">
        <v>1</v>
      </c>
      <c r="D138" s="279" t="s">
        <v>180</v>
      </c>
      <c r="E138" s="280">
        <f t="shared" si="32"/>
        <v>0</v>
      </c>
      <c r="F138" s="282"/>
      <c r="G138" s="240"/>
      <c r="H138" s="240"/>
      <c r="I138" s="239"/>
    </row>
    <row r="139" s="9" customFormat="1" ht="21" hidden="1" customHeight="1" spans="1:9">
      <c r="A139" s="229"/>
      <c r="B139" s="230"/>
      <c r="C139" s="230">
        <v>3</v>
      </c>
      <c r="D139" s="279" t="s">
        <v>181</v>
      </c>
      <c r="E139" s="280">
        <f t="shared" si="32"/>
        <v>0</v>
      </c>
      <c r="F139" s="282"/>
      <c r="G139" s="240"/>
      <c r="H139" s="240"/>
      <c r="I139" s="239"/>
    </row>
    <row r="140" s="9" customFormat="1" ht="21" hidden="1" customHeight="1" spans="1:9">
      <c r="A140" s="229"/>
      <c r="B140" s="230"/>
      <c r="C140" s="230">
        <v>5</v>
      </c>
      <c r="D140" s="279" t="s">
        <v>182</v>
      </c>
      <c r="E140" s="280">
        <f t="shared" si="32"/>
        <v>0</v>
      </c>
      <c r="F140" s="282"/>
      <c r="G140" s="240"/>
      <c r="H140" s="240"/>
      <c r="I140" s="239"/>
    </row>
    <row r="141" s="9" customFormat="1" ht="21" hidden="1" customHeight="1" spans="1:9">
      <c r="A141" s="229"/>
      <c r="B141" s="230"/>
      <c r="C141" s="230">
        <v>7</v>
      </c>
      <c r="D141" s="279" t="s">
        <v>183</v>
      </c>
      <c r="E141" s="280">
        <f t="shared" si="32"/>
        <v>0</v>
      </c>
      <c r="F141" s="282"/>
      <c r="G141" s="240"/>
      <c r="H141" s="240"/>
      <c r="I141" s="239"/>
    </row>
    <row r="142" s="9" customFormat="1" ht="21" customHeight="1" spans="1:9">
      <c r="A142" s="229"/>
      <c r="B142" s="230"/>
      <c r="C142" s="230">
        <v>99</v>
      </c>
      <c r="D142" s="279" t="s">
        <v>184</v>
      </c>
      <c r="E142" s="280">
        <f t="shared" si="32"/>
        <v>360</v>
      </c>
      <c r="F142" s="282">
        <v>360</v>
      </c>
      <c r="G142" s="240"/>
      <c r="H142" s="240"/>
      <c r="I142" s="239"/>
    </row>
    <row r="143" s="9" customFormat="1" ht="21" hidden="1" customHeight="1" spans="1:9">
      <c r="A143" s="229"/>
      <c r="B143" s="230">
        <v>99</v>
      </c>
      <c r="C143" s="230"/>
      <c r="D143" s="279" t="s">
        <v>185</v>
      </c>
      <c r="E143" s="280">
        <f t="shared" si="32"/>
        <v>0</v>
      </c>
      <c r="F143" s="281">
        <f t="shared" ref="F143:H143" si="35">F144</f>
        <v>0</v>
      </c>
      <c r="G143" s="237">
        <f t="shared" si="35"/>
        <v>0</v>
      </c>
      <c r="H143" s="237">
        <f t="shared" si="35"/>
        <v>0</v>
      </c>
      <c r="I143" s="238"/>
    </row>
    <row r="144" s="9" customFormat="1" ht="21" hidden="1" customHeight="1" spans="1:9">
      <c r="A144" s="284"/>
      <c r="B144" s="285"/>
      <c r="C144" s="285">
        <v>99</v>
      </c>
      <c r="D144" s="286" t="s">
        <v>186</v>
      </c>
      <c r="E144" s="287">
        <f t="shared" si="32"/>
        <v>0</v>
      </c>
      <c r="F144" s="288"/>
      <c r="G144" s="289"/>
      <c r="H144" s="289"/>
      <c r="I144" s="290"/>
    </row>
    <row r="145" s="9" customFormat="1" ht="21" customHeight="1" spans="1:9">
      <c r="A145" s="264">
        <v>204</v>
      </c>
      <c r="B145" s="265"/>
      <c r="C145" s="265"/>
      <c r="D145" s="271" t="s">
        <v>187</v>
      </c>
      <c r="E145" s="267">
        <f t="shared" si="32"/>
        <v>824.965423</v>
      </c>
      <c r="F145" s="268">
        <f t="shared" ref="F145:I145" si="36">F146+F149+F158+F161+F165+F169+F176+F181+F187</f>
        <v>60</v>
      </c>
      <c r="G145" s="269">
        <f t="shared" si="36"/>
        <v>564.965423</v>
      </c>
      <c r="H145" s="269">
        <f t="shared" si="36"/>
        <v>0</v>
      </c>
      <c r="I145" s="270">
        <f t="shared" si="36"/>
        <v>200</v>
      </c>
    </row>
    <row r="146" s="9" customFormat="1" ht="21" hidden="1" customHeight="1" spans="1:9">
      <c r="A146" s="272"/>
      <c r="B146" s="273">
        <v>1</v>
      </c>
      <c r="C146" s="273"/>
      <c r="D146" s="274" t="s">
        <v>188</v>
      </c>
      <c r="E146" s="275">
        <f t="shared" si="32"/>
        <v>0</v>
      </c>
      <c r="F146" s="276">
        <f t="shared" ref="F146:H146" si="37">SUM(F147:F148)</f>
        <v>0</v>
      </c>
      <c r="G146" s="277">
        <f t="shared" si="37"/>
        <v>0</v>
      </c>
      <c r="H146" s="277">
        <f t="shared" si="37"/>
        <v>0</v>
      </c>
      <c r="I146" s="278"/>
    </row>
    <row r="147" s="9" customFormat="1" ht="21" hidden="1" customHeight="1" spans="1:9">
      <c r="A147" s="229"/>
      <c r="B147" s="230"/>
      <c r="C147" s="230">
        <v>1</v>
      </c>
      <c r="D147" s="279" t="s">
        <v>189</v>
      </c>
      <c r="E147" s="280">
        <f t="shared" si="32"/>
        <v>0</v>
      </c>
      <c r="F147" s="282"/>
      <c r="G147" s="240"/>
      <c r="H147" s="240"/>
      <c r="I147" s="239"/>
    </row>
    <row r="148" s="9" customFormat="1" ht="21" hidden="1" customHeight="1" spans="1:9">
      <c r="A148" s="229"/>
      <c r="B148" s="230"/>
      <c r="C148" s="230">
        <v>3</v>
      </c>
      <c r="D148" s="279" t="s">
        <v>190</v>
      </c>
      <c r="E148" s="280">
        <f t="shared" si="32"/>
        <v>0</v>
      </c>
      <c r="F148" s="282"/>
      <c r="G148" s="240"/>
      <c r="H148" s="240"/>
      <c r="I148" s="239"/>
    </row>
    <row r="149" s="9" customFormat="1" ht="21" hidden="1" customHeight="1" spans="1:9">
      <c r="A149" s="229"/>
      <c r="B149" s="230">
        <v>2</v>
      </c>
      <c r="C149" s="230"/>
      <c r="D149" s="279" t="s">
        <v>191</v>
      </c>
      <c r="E149" s="280">
        <f t="shared" si="32"/>
        <v>0</v>
      </c>
      <c r="F149" s="281">
        <f t="shared" ref="F149:H149" si="38">SUM(F150:F157)</f>
        <v>0</v>
      </c>
      <c r="G149" s="237">
        <f t="shared" si="38"/>
        <v>0</v>
      </c>
      <c r="H149" s="237">
        <f t="shared" si="38"/>
        <v>0</v>
      </c>
      <c r="I149" s="238"/>
    </row>
    <row r="150" s="9" customFormat="1" ht="21" hidden="1" customHeight="1" spans="1:9">
      <c r="A150" s="229"/>
      <c r="B150" s="230"/>
      <c r="C150" s="230">
        <v>1</v>
      </c>
      <c r="D150" s="279" t="s">
        <v>98</v>
      </c>
      <c r="E150" s="280">
        <f t="shared" si="32"/>
        <v>0</v>
      </c>
      <c r="F150" s="282"/>
      <c r="G150" s="240"/>
      <c r="H150" s="240"/>
      <c r="I150" s="239"/>
    </row>
    <row r="151" s="9" customFormat="1" ht="21" hidden="1" customHeight="1" spans="1:9">
      <c r="A151" s="229"/>
      <c r="B151" s="230"/>
      <c r="C151" s="230">
        <v>2</v>
      </c>
      <c r="D151" s="279" t="s">
        <v>99</v>
      </c>
      <c r="E151" s="280">
        <f t="shared" si="32"/>
        <v>0</v>
      </c>
      <c r="F151" s="282"/>
      <c r="G151" s="240"/>
      <c r="H151" s="240"/>
      <c r="I151" s="239"/>
    </row>
    <row r="152" s="9" customFormat="1" ht="21" hidden="1" customHeight="1" spans="1:9">
      <c r="A152" s="229"/>
      <c r="B152" s="230"/>
      <c r="C152" s="230">
        <v>4</v>
      </c>
      <c r="D152" s="279" t="s">
        <v>192</v>
      </c>
      <c r="E152" s="280">
        <f t="shared" si="32"/>
        <v>0</v>
      </c>
      <c r="F152" s="282"/>
      <c r="G152" s="240"/>
      <c r="H152" s="240"/>
      <c r="I152" s="239"/>
    </row>
    <row r="153" s="9" customFormat="1" ht="21" hidden="1" customHeight="1" spans="1:9">
      <c r="A153" s="229"/>
      <c r="B153" s="230"/>
      <c r="C153" s="230">
        <v>11</v>
      </c>
      <c r="D153" s="279" t="s">
        <v>193</v>
      </c>
      <c r="E153" s="280">
        <f t="shared" si="32"/>
        <v>0</v>
      </c>
      <c r="F153" s="282"/>
      <c r="G153" s="240"/>
      <c r="H153" s="240"/>
      <c r="I153" s="239"/>
    </row>
    <row r="154" s="9" customFormat="1" ht="21" hidden="1" customHeight="1" spans="1:9">
      <c r="A154" s="229"/>
      <c r="B154" s="230"/>
      <c r="C154" s="230">
        <v>12</v>
      </c>
      <c r="D154" s="279" t="s">
        <v>194</v>
      </c>
      <c r="E154" s="280">
        <f t="shared" si="32"/>
        <v>0</v>
      </c>
      <c r="F154" s="282"/>
      <c r="G154" s="240"/>
      <c r="H154" s="240"/>
      <c r="I154" s="239"/>
    </row>
    <row r="155" s="9" customFormat="1" ht="21" hidden="1" customHeight="1" spans="1:9">
      <c r="A155" s="229"/>
      <c r="B155" s="230"/>
      <c r="C155" s="230">
        <v>17</v>
      </c>
      <c r="D155" s="279" t="s">
        <v>195</v>
      </c>
      <c r="E155" s="280">
        <f t="shared" si="32"/>
        <v>0</v>
      </c>
      <c r="F155" s="282"/>
      <c r="G155" s="240"/>
      <c r="H155" s="240"/>
      <c r="I155" s="239"/>
    </row>
    <row r="156" s="9" customFormat="1" ht="21" hidden="1" customHeight="1" spans="1:9">
      <c r="A156" s="229"/>
      <c r="B156" s="230"/>
      <c r="C156" s="230">
        <v>19</v>
      </c>
      <c r="D156" s="279" t="s">
        <v>122</v>
      </c>
      <c r="E156" s="280">
        <f t="shared" si="32"/>
        <v>0</v>
      </c>
      <c r="F156" s="282"/>
      <c r="G156" s="240"/>
      <c r="H156" s="240"/>
      <c r="I156" s="239"/>
    </row>
    <row r="157" s="9" customFormat="1" ht="21" hidden="1" customHeight="1" spans="1:9">
      <c r="A157" s="229"/>
      <c r="B157" s="230"/>
      <c r="C157" s="230">
        <v>99</v>
      </c>
      <c r="D157" s="279" t="s">
        <v>196</v>
      </c>
      <c r="E157" s="280">
        <f t="shared" si="32"/>
        <v>0</v>
      </c>
      <c r="F157" s="282"/>
      <c r="G157" s="240"/>
      <c r="H157" s="240"/>
      <c r="I157" s="239"/>
    </row>
    <row r="158" s="9" customFormat="1" ht="21" hidden="1" customHeight="1" spans="1:9">
      <c r="A158" s="229"/>
      <c r="B158" s="230">
        <v>3</v>
      </c>
      <c r="C158" s="230"/>
      <c r="D158" s="279" t="s">
        <v>197</v>
      </c>
      <c r="E158" s="280">
        <f t="shared" si="32"/>
        <v>0</v>
      </c>
      <c r="F158" s="281">
        <f t="shared" ref="F158:H158" si="39">SUM(F159:F160)</f>
        <v>0</v>
      </c>
      <c r="G158" s="237">
        <f t="shared" si="39"/>
        <v>0</v>
      </c>
      <c r="H158" s="237">
        <f t="shared" si="39"/>
        <v>0</v>
      </c>
      <c r="I158" s="238"/>
    </row>
    <row r="159" s="9" customFormat="1" ht="21" hidden="1" customHeight="1" spans="1:9">
      <c r="A159" s="229"/>
      <c r="B159" s="230"/>
      <c r="C159" s="230">
        <v>2</v>
      </c>
      <c r="D159" s="279" t="s">
        <v>99</v>
      </c>
      <c r="E159" s="280">
        <f t="shared" si="32"/>
        <v>0</v>
      </c>
      <c r="F159" s="282"/>
      <c r="G159" s="240"/>
      <c r="H159" s="240"/>
      <c r="I159" s="239"/>
    </row>
    <row r="160" s="9" customFormat="1" ht="21" hidden="1" customHeight="1" spans="1:9">
      <c r="A160" s="229"/>
      <c r="B160" s="230"/>
      <c r="C160" s="230">
        <v>99</v>
      </c>
      <c r="D160" s="279" t="s">
        <v>198</v>
      </c>
      <c r="E160" s="280">
        <f t="shared" si="32"/>
        <v>0</v>
      </c>
      <c r="F160" s="282"/>
      <c r="G160" s="240"/>
      <c r="H160" s="240"/>
      <c r="I160" s="239"/>
    </row>
    <row r="161" s="9" customFormat="1" ht="21" customHeight="1" spans="1:9">
      <c r="A161" s="229"/>
      <c r="B161" s="230">
        <v>4</v>
      </c>
      <c r="C161" s="230"/>
      <c r="D161" s="279" t="s">
        <v>199</v>
      </c>
      <c r="E161" s="280">
        <f t="shared" si="32"/>
        <v>200</v>
      </c>
      <c r="F161" s="281">
        <f t="shared" ref="F161:I161" si="40">SUM(F162:F164)</f>
        <v>0</v>
      </c>
      <c r="G161" s="237">
        <f t="shared" si="40"/>
        <v>0</v>
      </c>
      <c r="H161" s="237">
        <f t="shared" si="40"/>
        <v>0</v>
      </c>
      <c r="I161" s="238">
        <f t="shared" si="40"/>
        <v>200</v>
      </c>
    </row>
    <row r="162" s="9" customFormat="1" ht="21" customHeight="1" spans="1:9">
      <c r="A162" s="229"/>
      <c r="B162" s="230"/>
      <c r="C162" s="230">
        <v>1</v>
      </c>
      <c r="D162" s="279" t="s">
        <v>98</v>
      </c>
      <c r="E162" s="280">
        <f t="shared" si="32"/>
        <v>200</v>
      </c>
      <c r="F162" s="281"/>
      <c r="G162" s="240"/>
      <c r="H162" s="240"/>
      <c r="I162" s="239">
        <v>200</v>
      </c>
    </row>
    <row r="163" s="9" customFormat="1" ht="21" hidden="1" customHeight="1" spans="1:9">
      <c r="A163" s="229"/>
      <c r="B163" s="230"/>
      <c r="C163" s="230">
        <v>2</v>
      </c>
      <c r="D163" s="279" t="s">
        <v>99</v>
      </c>
      <c r="E163" s="280">
        <f t="shared" si="32"/>
        <v>0</v>
      </c>
      <c r="F163" s="282"/>
      <c r="G163" s="240"/>
      <c r="H163" s="240"/>
      <c r="I163" s="239"/>
    </row>
    <row r="164" s="9" customFormat="1" ht="21" hidden="1" customHeight="1" spans="1:9">
      <c r="A164" s="229"/>
      <c r="B164" s="230"/>
      <c r="C164" s="230">
        <v>99</v>
      </c>
      <c r="D164" s="279" t="s">
        <v>200</v>
      </c>
      <c r="E164" s="280">
        <f t="shared" si="32"/>
        <v>0</v>
      </c>
      <c r="F164" s="282"/>
      <c r="G164" s="240"/>
      <c r="H164" s="240"/>
      <c r="I164" s="239"/>
    </row>
    <row r="165" s="9" customFormat="1" ht="21" hidden="1" customHeight="1" spans="1:9">
      <c r="A165" s="229"/>
      <c r="B165" s="230">
        <v>5</v>
      </c>
      <c r="C165" s="230"/>
      <c r="D165" s="279" t="s">
        <v>201</v>
      </c>
      <c r="E165" s="280">
        <f t="shared" si="32"/>
        <v>0</v>
      </c>
      <c r="F165" s="281">
        <f t="shared" ref="F165:H165" si="41">SUM(F166:F168)</f>
        <v>0</v>
      </c>
      <c r="G165" s="237">
        <f t="shared" si="41"/>
        <v>0</v>
      </c>
      <c r="H165" s="237">
        <f t="shared" si="41"/>
        <v>0</v>
      </c>
      <c r="I165" s="238"/>
    </row>
    <row r="166" s="9" customFormat="1" ht="21" hidden="1" customHeight="1" spans="1:9">
      <c r="A166" s="229"/>
      <c r="B166" s="230"/>
      <c r="C166" s="230">
        <v>1</v>
      </c>
      <c r="D166" s="279" t="s">
        <v>98</v>
      </c>
      <c r="E166" s="280">
        <f t="shared" si="32"/>
        <v>0</v>
      </c>
      <c r="F166" s="281"/>
      <c r="G166" s="240"/>
      <c r="H166" s="240"/>
      <c r="I166" s="239"/>
    </row>
    <row r="167" s="9" customFormat="1" ht="21" hidden="1" customHeight="1" spans="1:9">
      <c r="A167" s="229"/>
      <c r="B167" s="230"/>
      <c r="C167" s="230">
        <v>6</v>
      </c>
      <c r="D167" s="279" t="s">
        <v>202</v>
      </c>
      <c r="E167" s="280">
        <f t="shared" si="32"/>
        <v>0</v>
      </c>
      <c r="F167" s="282"/>
      <c r="G167" s="240"/>
      <c r="H167" s="240"/>
      <c r="I167" s="239"/>
    </row>
    <row r="168" s="9" customFormat="1" ht="21" hidden="1" customHeight="1" spans="1:9">
      <c r="A168" s="229"/>
      <c r="B168" s="230"/>
      <c r="C168" s="230">
        <v>99</v>
      </c>
      <c r="D168" s="279" t="s">
        <v>203</v>
      </c>
      <c r="E168" s="280">
        <f t="shared" si="32"/>
        <v>0</v>
      </c>
      <c r="F168" s="282"/>
      <c r="G168" s="240"/>
      <c r="H168" s="240"/>
      <c r="I168" s="239"/>
    </row>
    <row r="169" s="9" customFormat="1" ht="21" customHeight="1" spans="1:9">
      <c r="A169" s="229"/>
      <c r="B169" s="230">
        <v>6</v>
      </c>
      <c r="C169" s="230"/>
      <c r="D169" s="279" t="s">
        <v>204</v>
      </c>
      <c r="E169" s="280">
        <f t="shared" si="32"/>
        <v>624.965423</v>
      </c>
      <c r="F169" s="281">
        <f t="shared" ref="F169:I169" si="42">SUM(F170:F175)</f>
        <v>60</v>
      </c>
      <c r="G169" s="237">
        <f t="shared" si="42"/>
        <v>564.965423</v>
      </c>
      <c r="H169" s="237">
        <f t="shared" si="42"/>
        <v>0</v>
      </c>
      <c r="I169" s="238">
        <f t="shared" si="42"/>
        <v>0</v>
      </c>
    </row>
    <row r="170" s="9" customFormat="1" ht="21" customHeight="1" spans="1:9">
      <c r="A170" s="229"/>
      <c r="B170" s="230"/>
      <c r="C170" s="230">
        <v>1</v>
      </c>
      <c r="D170" s="279" t="s">
        <v>98</v>
      </c>
      <c r="E170" s="280">
        <f t="shared" si="32"/>
        <v>564.965423</v>
      </c>
      <c r="F170" s="281"/>
      <c r="G170" s="240">
        <v>564.965423</v>
      </c>
      <c r="H170" s="240"/>
      <c r="I170" s="239"/>
    </row>
    <row r="171" s="9" customFormat="1" ht="21" hidden="1" customHeight="1" spans="1:9">
      <c r="A171" s="229"/>
      <c r="B171" s="230"/>
      <c r="C171" s="230">
        <v>2</v>
      </c>
      <c r="D171" s="279" t="s">
        <v>99</v>
      </c>
      <c r="E171" s="280">
        <f t="shared" si="32"/>
        <v>0</v>
      </c>
      <c r="F171" s="282"/>
      <c r="G171" s="240"/>
      <c r="H171" s="240"/>
      <c r="I171" s="239"/>
    </row>
    <row r="172" s="9" customFormat="1" ht="21" customHeight="1" spans="1:9">
      <c r="A172" s="229"/>
      <c r="B172" s="230"/>
      <c r="C172" s="230">
        <v>4</v>
      </c>
      <c r="D172" s="279" t="s">
        <v>205</v>
      </c>
      <c r="E172" s="280">
        <f t="shared" si="32"/>
        <v>60</v>
      </c>
      <c r="F172" s="282">
        <v>60</v>
      </c>
      <c r="G172" s="240"/>
      <c r="H172" s="240"/>
      <c r="I172" s="239"/>
    </row>
    <row r="173" s="9" customFormat="1" ht="21" hidden="1" customHeight="1" spans="1:9">
      <c r="A173" s="229"/>
      <c r="B173" s="230"/>
      <c r="C173" s="230">
        <v>5</v>
      </c>
      <c r="D173" s="279" t="s">
        <v>206</v>
      </c>
      <c r="E173" s="280">
        <f t="shared" si="32"/>
        <v>0</v>
      </c>
      <c r="F173" s="282"/>
      <c r="G173" s="240"/>
      <c r="H173" s="240"/>
      <c r="I173" s="239"/>
    </row>
    <row r="174" s="9" customFormat="1" ht="21" hidden="1" customHeight="1" spans="1:9">
      <c r="A174" s="229"/>
      <c r="B174" s="230"/>
      <c r="C174" s="230">
        <v>7</v>
      </c>
      <c r="D174" s="279" t="s">
        <v>207</v>
      </c>
      <c r="E174" s="280">
        <f t="shared" si="32"/>
        <v>0</v>
      </c>
      <c r="F174" s="282"/>
      <c r="G174" s="240"/>
      <c r="H174" s="240"/>
      <c r="I174" s="239"/>
    </row>
    <row r="175" s="9" customFormat="1" ht="21" hidden="1" customHeight="1" spans="1:9">
      <c r="A175" s="229"/>
      <c r="B175" s="230"/>
      <c r="C175" s="230">
        <v>99</v>
      </c>
      <c r="D175" s="279" t="s">
        <v>208</v>
      </c>
      <c r="E175" s="280">
        <f t="shared" si="32"/>
        <v>0</v>
      </c>
      <c r="F175" s="282"/>
      <c r="G175" s="240"/>
      <c r="H175" s="240"/>
      <c r="I175" s="239"/>
    </row>
    <row r="176" s="9" customFormat="1" ht="21" hidden="1" customHeight="1" spans="1:9">
      <c r="A176" s="229"/>
      <c r="B176" s="230">
        <v>7</v>
      </c>
      <c r="C176" s="230"/>
      <c r="D176" s="279" t="s">
        <v>209</v>
      </c>
      <c r="E176" s="280">
        <f t="shared" si="32"/>
        <v>0</v>
      </c>
      <c r="F176" s="281">
        <f t="shared" ref="F176:H176" si="43">SUM(F177:F180)</f>
        <v>0</v>
      </c>
      <c r="G176" s="237">
        <f t="shared" si="43"/>
        <v>0</v>
      </c>
      <c r="H176" s="237">
        <f t="shared" si="43"/>
        <v>0</v>
      </c>
      <c r="I176" s="238"/>
    </row>
    <row r="177" s="9" customFormat="1" ht="21" hidden="1" customHeight="1" spans="1:9">
      <c r="A177" s="229"/>
      <c r="B177" s="230"/>
      <c r="C177" s="230">
        <v>1</v>
      </c>
      <c r="D177" s="279" t="s">
        <v>98</v>
      </c>
      <c r="E177" s="280">
        <f t="shared" si="32"/>
        <v>0</v>
      </c>
      <c r="F177" s="282"/>
      <c r="G177" s="240"/>
      <c r="H177" s="240"/>
      <c r="I177" s="239"/>
    </row>
    <row r="178" s="9" customFormat="1" ht="21" hidden="1" customHeight="1" spans="1:9">
      <c r="A178" s="229"/>
      <c r="B178" s="230"/>
      <c r="C178" s="230">
        <v>2</v>
      </c>
      <c r="D178" s="279" t="s">
        <v>99</v>
      </c>
      <c r="E178" s="280">
        <f t="shared" si="32"/>
        <v>0</v>
      </c>
      <c r="F178" s="282"/>
      <c r="G178" s="240"/>
      <c r="H178" s="240"/>
      <c r="I178" s="239"/>
    </row>
    <row r="179" s="9" customFormat="1" ht="21" hidden="1" customHeight="1" spans="1:9">
      <c r="A179" s="229"/>
      <c r="B179" s="230"/>
      <c r="C179" s="230">
        <v>4</v>
      </c>
      <c r="D179" s="279" t="s">
        <v>210</v>
      </c>
      <c r="E179" s="280">
        <f t="shared" si="32"/>
        <v>0</v>
      </c>
      <c r="F179" s="282"/>
      <c r="G179" s="240"/>
      <c r="H179" s="240"/>
      <c r="I179" s="239"/>
    </row>
    <row r="180" s="9" customFormat="1" ht="21" hidden="1" customHeight="1" spans="1:9">
      <c r="A180" s="229"/>
      <c r="B180" s="230"/>
      <c r="C180" s="230">
        <v>5</v>
      </c>
      <c r="D180" s="279" t="s">
        <v>211</v>
      </c>
      <c r="E180" s="280">
        <f t="shared" si="32"/>
        <v>0</v>
      </c>
      <c r="F180" s="282"/>
      <c r="G180" s="240"/>
      <c r="H180" s="240"/>
      <c r="I180" s="239"/>
    </row>
    <row r="181" s="9" customFormat="1" ht="21" hidden="1" customHeight="1" spans="1:9">
      <c r="A181" s="229"/>
      <c r="B181" s="230">
        <v>8</v>
      </c>
      <c r="C181" s="230"/>
      <c r="D181" s="279" t="s">
        <v>212</v>
      </c>
      <c r="E181" s="280">
        <f t="shared" si="32"/>
        <v>0</v>
      </c>
      <c r="F181" s="281">
        <f t="shared" ref="F181:H181" si="44">SUM(F182:F186)</f>
        <v>0</v>
      </c>
      <c r="G181" s="237">
        <f t="shared" si="44"/>
        <v>0</v>
      </c>
      <c r="H181" s="237">
        <f t="shared" si="44"/>
        <v>0</v>
      </c>
      <c r="I181" s="238"/>
    </row>
    <row r="182" s="9" customFormat="1" ht="21" hidden="1" customHeight="1" spans="1:9">
      <c r="A182" s="229"/>
      <c r="B182" s="230"/>
      <c r="C182" s="230">
        <v>1</v>
      </c>
      <c r="D182" s="279" t="s">
        <v>98</v>
      </c>
      <c r="E182" s="280">
        <f t="shared" si="32"/>
        <v>0</v>
      </c>
      <c r="F182" s="282"/>
      <c r="G182" s="240"/>
      <c r="H182" s="240"/>
      <c r="I182" s="239"/>
    </row>
    <row r="183" s="9" customFormat="1" ht="21" hidden="1" customHeight="1" spans="1:9">
      <c r="A183" s="229"/>
      <c r="B183" s="230"/>
      <c r="C183" s="230">
        <v>2</v>
      </c>
      <c r="D183" s="279" t="s">
        <v>99</v>
      </c>
      <c r="E183" s="280">
        <f t="shared" si="32"/>
        <v>0</v>
      </c>
      <c r="F183" s="282"/>
      <c r="G183" s="240"/>
      <c r="H183" s="240"/>
      <c r="I183" s="239"/>
    </row>
    <row r="184" s="9" customFormat="1" ht="21" hidden="1" customHeight="1" spans="1:9">
      <c r="A184" s="229"/>
      <c r="B184" s="230"/>
      <c r="C184" s="230">
        <v>4</v>
      </c>
      <c r="D184" s="279" t="s">
        <v>213</v>
      </c>
      <c r="E184" s="280">
        <f t="shared" si="32"/>
        <v>0</v>
      </c>
      <c r="F184" s="282"/>
      <c r="G184" s="240"/>
      <c r="H184" s="240"/>
      <c r="I184" s="239"/>
    </row>
    <row r="185" s="9" customFormat="1" ht="21" hidden="1" customHeight="1" spans="1:9">
      <c r="A185" s="229"/>
      <c r="B185" s="230"/>
      <c r="C185" s="230">
        <v>5</v>
      </c>
      <c r="D185" s="279" t="s">
        <v>214</v>
      </c>
      <c r="E185" s="280">
        <f t="shared" si="32"/>
        <v>0</v>
      </c>
      <c r="F185" s="282"/>
      <c r="G185" s="240"/>
      <c r="H185" s="240"/>
      <c r="I185" s="239"/>
    </row>
    <row r="186" s="9" customFormat="1" ht="21" hidden="1" customHeight="1" spans="1:9">
      <c r="A186" s="229"/>
      <c r="B186" s="230"/>
      <c r="C186" s="230">
        <v>6</v>
      </c>
      <c r="D186" s="279" t="s">
        <v>215</v>
      </c>
      <c r="E186" s="280">
        <f t="shared" si="32"/>
        <v>0</v>
      </c>
      <c r="F186" s="282"/>
      <c r="G186" s="240"/>
      <c r="H186" s="240"/>
      <c r="I186" s="239"/>
    </row>
    <row r="187" s="9" customFormat="1" ht="21" hidden="1" customHeight="1" spans="1:9">
      <c r="A187" s="229"/>
      <c r="B187" s="230">
        <v>99</v>
      </c>
      <c r="C187" s="230"/>
      <c r="D187" s="279" t="s">
        <v>216</v>
      </c>
      <c r="E187" s="280">
        <f t="shared" si="32"/>
        <v>0</v>
      </c>
      <c r="F187" s="281">
        <f t="shared" ref="F187:H187" si="45">F188</f>
        <v>0</v>
      </c>
      <c r="G187" s="237">
        <f t="shared" si="45"/>
        <v>0</v>
      </c>
      <c r="H187" s="237">
        <f t="shared" si="45"/>
        <v>0</v>
      </c>
      <c r="I187" s="238"/>
    </row>
    <row r="188" s="9" customFormat="1" ht="21" hidden="1" customHeight="1" spans="1:9">
      <c r="A188" s="284"/>
      <c r="B188" s="285"/>
      <c r="C188" s="285">
        <v>1</v>
      </c>
      <c r="D188" s="286" t="s">
        <v>217</v>
      </c>
      <c r="E188" s="287">
        <f t="shared" si="32"/>
        <v>0</v>
      </c>
      <c r="F188" s="288"/>
      <c r="G188" s="289"/>
      <c r="H188" s="289"/>
      <c r="I188" s="290"/>
    </row>
    <row r="189" s="9" customFormat="1" ht="21" customHeight="1" spans="1:9">
      <c r="A189" s="264">
        <v>205</v>
      </c>
      <c r="B189" s="265"/>
      <c r="C189" s="265"/>
      <c r="D189" s="271" t="s">
        <v>218</v>
      </c>
      <c r="E189" s="267">
        <f t="shared" si="32"/>
        <v>54937.046153</v>
      </c>
      <c r="F189" s="268">
        <f t="shared" ref="F189:I189" si="46">F190+F194+F201+F206+F208+F210+F213+F215</f>
        <v>2076</v>
      </c>
      <c r="G189" s="269">
        <f t="shared" si="46"/>
        <v>38736.306153</v>
      </c>
      <c r="H189" s="269">
        <f t="shared" si="46"/>
        <v>6877.12</v>
      </c>
      <c r="I189" s="270">
        <f t="shared" si="46"/>
        <v>7247.62</v>
      </c>
    </row>
    <row r="190" s="9" customFormat="1" ht="21" customHeight="1" spans="1:9">
      <c r="A190" s="272"/>
      <c r="B190" s="273">
        <v>1</v>
      </c>
      <c r="C190" s="273"/>
      <c r="D190" s="274" t="s">
        <v>219</v>
      </c>
      <c r="E190" s="275">
        <f t="shared" si="32"/>
        <v>761.241257</v>
      </c>
      <c r="F190" s="276">
        <f t="shared" ref="F190:H190" si="47">SUM(F191:F193)</f>
        <v>0</v>
      </c>
      <c r="G190" s="277">
        <f t="shared" si="47"/>
        <v>761.241257</v>
      </c>
      <c r="H190" s="277">
        <f t="shared" si="47"/>
        <v>0</v>
      </c>
      <c r="I190" s="278"/>
    </row>
    <row r="191" s="9" customFormat="1" ht="21" customHeight="1" spans="1:9">
      <c r="A191" s="229"/>
      <c r="B191" s="230"/>
      <c r="C191" s="230">
        <v>1</v>
      </c>
      <c r="D191" s="279" t="s">
        <v>98</v>
      </c>
      <c r="E191" s="280">
        <f t="shared" si="32"/>
        <v>761.241257</v>
      </c>
      <c r="F191" s="281"/>
      <c r="G191" s="240">
        <v>761.241257</v>
      </c>
      <c r="H191" s="240"/>
      <c r="I191" s="239"/>
    </row>
    <row r="192" s="9" customFormat="1" ht="21" hidden="1" customHeight="1" spans="1:9">
      <c r="A192" s="229"/>
      <c r="B192" s="230"/>
      <c r="C192" s="230">
        <v>2</v>
      </c>
      <c r="D192" s="279" t="s">
        <v>99</v>
      </c>
      <c r="E192" s="280">
        <f t="shared" si="32"/>
        <v>0</v>
      </c>
      <c r="F192" s="282"/>
      <c r="G192" s="240"/>
      <c r="H192" s="240"/>
      <c r="I192" s="239"/>
    </row>
    <row r="193" s="9" customFormat="1" ht="21" hidden="1" customHeight="1" spans="1:9">
      <c r="A193" s="229"/>
      <c r="B193" s="230"/>
      <c r="C193" s="230">
        <v>99</v>
      </c>
      <c r="D193" s="279" t="s">
        <v>220</v>
      </c>
      <c r="E193" s="280">
        <f t="shared" si="32"/>
        <v>0</v>
      </c>
      <c r="F193" s="282"/>
      <c r="G193" s="240"/>
      <c r="H193" s="240"/>
      <c r="I193" s="239"/>
    </row>
    <row r="194" s="214" customFormat="1" ht="21" customHeight="1" spans="1:9">
      <c r="A194" s="229"/>
      <c r="B194" s="230">
        <v>2</v>
      </c>
      <c r="C194" s="230"/>
      <c r="D194" s="279" t="s">
        <v>221</v>
      </c>
      <c r="E194" s="280">
        <f t="shared" si="32"/>
        <v>50644.804896</v>
      </c>
      <c r="F194" s="281">
        <f t="shared" ref="F194:I194" si="48">SUM(F195:F200)</f>
        <v>0</v>
      </c>
      <c r="G194" s="237">
        <f t="shared" si="48"/>
        <v>37975.064896</v>
      </c>
      <c r="H194" s="237">
        <f t="shared" si="48"/>
        <v>5422.12</v>
      </c>
      <c r="I194" s="238">
        <f t="shared" si="48"/>
        <v>7247.62</v>
      </c>
    </row>
    <row r="195" s="9" customFormat="1" ht="21" customHeight="1" spans="1:9">
      <c r="A195" s="229"/>
      <c r="B195" s="230"/>
      <c r="C195" s="230">
        <v>1</v>
      </c>
      <c r="D195" s="279" t="s">
        <v>222</v>
      </c>
      <c r="E195" s="280">
        <f t="shared" si="32"/>
        <v>1179.473794</v>
      </c>
      <c r="F195" s="282"/>
      <c r="G195" s="240">
        <f>34+536.473794</f>
        <v>570.473794</v>
      </c>
      <c r="H195" s="240">
        <v>599</v>
      </c>
      <c r="I195" s="239">
        <v>10</v>
      </c>
    </row>
    <row r="196" s="9" customFormat="1" ht="21" customHeight="1" spans="1:9">
      <c r="A196" s="229"/>
      <c r="B196" s="230"/>
      <c r="C196" s="230">
        <v>2</v>
      </c>
      <c r="D196" s="279" t="s">
        <v>223</v>
      </c>
      <c r="E196" s="280">
        <f t="shared" si="32"/>
        <v>27462.89199</v>
      </c>
      <c r="F196" s="281"/>
      <c r="G196" s="240">
        <f>25925.85599+173.1+363.936</f>
        <v>26462.89199</v>
      </c>
      <c r="H196" s="240"/>
      <c r="I196" s="239">
        <v>1000</v>
      </c>
    </row>
    <row r="197" s="9" customFormat="1" ht="21" customHeight="1" spans="1:9">
      <c r="A197" s="229"/>
      <c r="B197" s="230"/>
      <c r="C197" s="230">
        <v>3</v>
      </c>
      <c r="D197" s="279" t="s">
        <v>224</v>
      </c>
      <c r="E197" s="280">
        <f t="shared" si="32"/>
        <v>9444.509112</v>
      </c>
      <c r="F197" s="281"/>
      <c r="G197" s="240">
        <f>24.89+3969.619112</f>
        <v>3994.509112</v>
      </c>
      <c r="H197" s="240"/>
      <c r="I197" s="239">
        <v>5450</v>
      </c>
    </row>
    <row r="198" s="9" customFormat="1" ht="21" hidden="1" customHeight="1" spans="1:9">
      <c r="A198" s="229"/>
      <c r="B198" s="230"/>
      <c r="C198" s="230">
        <v>4</v>
      </c>
      <c r="D198" s="279" t="s">
        <v>225</v>
      </c>
      <c r="E198" s="280">
        <f t="shared" si="32"/>
        <v>0</v>
      </c>
      <c r="F198" s="282"/>
      <c r="G198" s="240"/>
      <c r="H198" s="240"/>
      <c r="I198" s="239"/>
    </row>
    <row r="199" s="9" customFormat="1" ht="21" hidden="1" customHeight="1" spans="1:9">
      <c r="A199" s="229"/>
      <c r="B199" s="230"/>
      <c r="C199" s="230">
        <v>5</v>
      </c>
      <c r="D199" s="279" t="s">
        <v>226</v>
      </c>
      <c r="E199" s="280">
        <f t="shared" ref="E199:E262" si="49">F199+G199+H199+I199</f>
        <v>0</v>
      </c>
      <c r="F199" s="282"/>
      <c r="G199" s="240"/>
      <c r="H199" s="240"/>
      <c r="I199" s="239"/>
    </row>
    <row r="200" s="9" customFormat="1" ht="21" customHeight="1" spans="1:9">
      <c r="A200" s="229"/>
      <c r="B200" s="230"/>
      <c r="C200" s="230">
        <v>99</v>
      </c>
      <c r="D200" s="279" t="s">
        <v>227</v>
      </c>
      <c r="E200" s="280">
        <f t="shared" si="49"/>
        <v>12557.93</v>
      </c>
      <c r="F200" s="282"/>
      <c r="G200" s="240">
        <f>384.15+661.71+5548.06+353.27</f>
        <v>6947.19</v>
      </c>
      <c r="H200" s="237">
        <f>1644+3179.12</f>
        <v>4823.12</v>
      </c>
      <c r="I200" s="238">
        <f>200+587.62</f>
        <v>787.62</v>
      </c>
    </row>
    <row r="201" s="9" customFormat="1" ht="21" customHeight="1" spans="1:9">
      <c r="A201" s="229"/>
      <c r="B201" s="230">
        <v>3</v>
      </c>
      <c r="C201" s="230"/>
      <c r="D201" s="279" t="s">
        <v>228</v>
      </c>
      <c r="E201" s="280">
        <f t="shared" si="49"/>
        <v>1455</v>
      </c>
      <c r="F201" s="281">
        <f t="shared" ref="F201:H201" si="50">SUM(F202:F205)</f>
        <v>0</v>
      </c>
      <c r="G201" s="237">
        <f t="shared" si="50"/>
        <v>0</v>
      </c>
      <c r="H201" s="237">
        <f t="shared" si="50"/>
        <v>1455</v>
      </c>
      <c r="I201" s="238"/>
    </row>
    <row r="202" s="9" customFormat="1" ht="21" customHeight="1" spans="1:9">
      <c r="A202" s="229"/>
      <c r="B202" s="230"/>
      <c r="C202" s="230">
        <v>2</v>
      </c>
      <c r="D202" s="279" t="s">
        <v>229</v>
      </c>
      <c r="E202" s="280">
        <f t="shared" si="49"/>
        <v>1455</v>
      </c>
      <c r="F202" s="282"/>
      <c r="G202" s="240"/>
      <c r="H202" s="240">
        <v>1455</v>
      </c>
      <c r="I202" s="239"/>
    </row>
    <row r="203" s="9" customFormat="1" ht="21" hidden="1" customHeight="1" spans="1:9">
      <c r="A203" s="229"/>
      <c r="B203" s="230"/>
      <c r="C203" s="230">
        <v>3</v>
      </c>
      <c r="D203" s="279" t="s">
        <v>230</v>
      </c>
      <c r="E203" s="280">
        <f t="shared" si="49"/>
        <v>0</v>
      </c>
      <c r="F203" s="282"/>
      <c r="G203" s="240"/>
      <c r="H203" s="240"/>
      <c r="I203" s="239"/>
    </row>
    <row r="204" s="9" customFormat="1" ht="21" hidden="1" customHeight="1" spans="1:9">
      <c r="A204" s="229"/>
      <c r="B204" s="230"/>
      <c r="C204" s="230">
        <v>5</v>
      </c>
      <c r="D204" s="279" t="s">
        <v>231</v>
      </c>
      <c r="E204" s="280">
        <f t="shared" si="49"/>
        <v>0</v>
      </c>
      <c r="F204" s="282"/>
      <c r="G204" s="240"/>
      <c r="H204" s="240"/>
      <c r="I204" s="239"/>
    </row>
    <row r="205" s="9" customFormat="1" ht="21" hidden="1" customHeight="1" spans="1:9">
      <c r="A205" s="229"/>
      <c r="B205" s="230"/>
      <c r="C205" s="230">
        <v>99</v>
      </c>
      <c r="D205" s="279" t="s">
        <v>232</v>
      </c>
      <c r="E205" s="280">
        <f t="shared" si="49"/>
        <v>0</v>
      </c>
      <c r="F205" s="282"/>
      <c r="G205" s="240"/>
      <c r="H205" s="240"/>
      <c r="I205" s="239"/>
    </row>
    <row r="206" s="9" customFormat="1" ht="21" hidden="1" customHeight="1" spans="1:9">
      <c r="A206" s="229"/>
      <c r="B206" s="230">
        <v>5</v>
      </c>
      <c r="C206" s="230"/>
      <c r="D206" s="279" t="s">
        <v>233</v>
      </c>
      <c r="E206" s="280">
        <f t="shared" si="49"/>
        <v>0</v>
      </c>
      <c r="F206" s="281">
        <f t="shared" ref="F206:H206" si="51">F207</f>
        <v>0</v>
      </c>
      <c r="G206" s="237">
        <f t="shared" si="51"/>
        <v>0</v>
      </c>
      <c r="H206" s="237">
        <f t="shared" si="51"/>
        <v>0</v>
      </c>
      <c r="I206" s="238"/>
    </row>
    <row r="207" s="9" customFormat="1" ht="21" hidden="1" customHeight="1" spans="1:9">
      <c r="A207" s="229"/>
      <c r="B207" s="230"/>
      <c r="C207" s="230">
        <v>1</v>
      </c>
      <c r="D207" s="279" t="s">
        <v>234</v>
      </c>
      <c r="E207" s="280">
        <f t="shared" si="49"/>
        <v>0</v>
      </c>
      <c r="F207" s="282"/>
      <c r="G207" s="240"/>
      <c r="H207" s="240"/>
      <c r="I207" s="239"/>
    </row>
    <row r="208" s="9" customFormat="1" ht="21" hidden="1" customHeight="1" spans="1:9">
      <c r="A208" s="229"/>
      <c r="B208" s="230">
        <v>7</v>
      </c>
      <c r="C208" s="230"/>
      <c r="D208" s="279" t="s">
        <v>235</v>
      </c>
      <c r="E208" s="280">
        <f t="shared" si="49"/>
        <v>0</v>
      </c>
      <c r="F208" s="281">
        <f t="shared" ref="F208:H208" si="52">F209</f>
        <v>0</v>
      </c>
      <c r="G208" s="237">
        <f t="shared" si="52"/>
        <v>0</v>
      </c>
      <c r="H208" s="237">
        <f t="shared" si="52"/>
        <v>0</v>
      </c>
      <c r="I208" s="238"/>
    </row>
    <row r="209" s="9" customFormat="1" ht="21" hidden="1" customHeight="1" spans="1:9">
      <c r="A209" s="229"/>
      <c r="B209" s="230"/>
      <c r="C209" s="230">
        <v>1</v>
      </c>
      <c r="D209" s="279" t="s">
        <v>236</v>
      </c>
      <c r="E209" s="280">
        <f t="shared" si="49"/>
        <v>0</v>
      </c>
      <c r="F209" s="282"/>
      <c r="G209" s="240"/>
      <c r="H209" s="240"/>
      <c r="I209" s="239"/>
    </row>
    <row r="210" s="9" customFormat="1" ht="21" customHeight="1" spans="1:9">
      <c r="A210" s="229"/>
      <c r="B210" s="230">
        <v>8</v>
      </c>
      <c r="C210" s="230"/>
      <c r="D210" s="279" t="s">
        <v>237</v>
      </c>
      <c r="E210" s="280">
        <f t="shared" si="49"/>
        <v>276</v>
      </c>
      <c r="F210" s="281">
        <f t="shared" ref="F210:H210" si="53">F211+F212</f>
        <v>276</v>
      </c>
      <c r="G210" s="237">
        <f t="shared" si="53"/>
        <v>0</v>
      </c>
      <c r="H210" s="237">
        <f t="shared" si="53"/>
        <v>0</v>
      </c>
      <c r="I210" s="238"/>
    </row>
    <row r="211" s="9" customFormat="1" ht="21" customHeight="1" spans="1:9">
      <c r="A211" s="229"/>
      <c r="B211" s="230"/>
      <c r="C211" s="230">
        <v>1</v>
      </c>
      <c r="D211" s="279" t="s">
        <v>238</v>
      </c>
      <c r="E211" s="280">
        <f t="shared" si="49"/>
        <v>276</v>
      </c>
      <c r="F211" s="282">
        <v>276</v>
      </c>
      <c r="G211" s="240"/>
      <c r="H211" s="240"/>
      <c r="I211" s="239"/>
    </row>
    <row r="212" s="9" customFormat="1" ht="21" hidden="1" customHeight="1" spans="1:9">
      <c r="A212" s="229"/>
      <c r="B212" s="230"/>
      <c r="C212" s="230">
        <v>99</v>
      </c>
      <c r="D212" s="279" t="s">
        <v>239</v>
      </c>
      <c r="E212" s="280">
        <f t="shared" si="49"/>
        <v>0</v>
      </c>
      <c r="F212" s="282"/>
      <c r="G212" s="240"/>
      <c r="H212" s="240"/>
      <c r="I212" s="239"/>
    </row>
    <row r="213" s="9" customFormat="1" ht="21" hidden="1" customHeight="1" spans="1:9">
      <c r="A213" s="229"/>
      <c r="B213" s="230">
        <v>9</v>
      </c>
      <c r="C213" s="230"/>
      <c r="D213" s="279" t="s">
        <v>240</v>
      </c>
      <c r="E213" s="280">
        <f t="shared" si="49"/>
        <v>0</v>
      </c>
      <c r="F213" s="281">
        <f t="shared" ref="F213:H213" si="54">F214</f>
        <v>0</v>
      </c>
      <c r="G213" s="237">
        <f t="shared" si="54"/>
        <v>0</v>
      </c>
      <c r="H213" s="237">
        <f t="shared" si="54"/>
        <v>0</v>
      </c>
      <c r="I213" s="238"/>
    </row>
    <row r="214" s="9" customFormat="1" ht="21" hidden="1" customHeight="1" spans="1:9">
      <c r="A214" s="229"/>
      <c r="B214" s="230"/>
      <c r="C214" s="230">
        <v>99</v>
      </c>
      <c r="D214" s="279" t="s">
        <v>241</v>
      </c>
      <c r="E214" s="280">
        <f t="shared" si="49"/>
        <v>0</v>
      </c>
      <c r="F214" s="282"/>
      <c r="G214" s="240"/>
      <c r="H214" s="240"/>
      <c r="I214" s="239"/>
    </row>
    <row r="215" s="9" customFormat="1" ht="21" customHeight="1" spans="1:9">
      <c r="A215" s="229"/>
      <c r="B215" s="230">
        <v>99</v>
      </c>
      <c r="C215" s="230"/>
      <c r="D215" s="279" t="s">
        <v>242</v>
      </c>
      <c r="E215" s="280">
        <f t="shared" si="49"/>
        <v>1800</v>
      </c>
      <c r="F215" s="281">
        <f t="shared" ref="F215:I215" si="55">F216</f>
        <v>1800</v>
      </c>
      <c r="G215" s="237">
        <f t="shared" si="55"/>
        <v>0</v>
      </c>
      <c r="H215" s="237">
        <f t="shared" si="55"/>
        <v>0</v>
      </c>
      <c r="I215" s="238">
        <f t="shared" si="55"/>
        <v>0</v>
      </c>
    </row>
    <row r="216" s="9" customFormat="1" ht="21" customHeight="1" spans="1:9">
      <c r="A216" s="284"/>
      <c r="B216" s="285"/>
      <c r="C216" s="285">
        <v>99</v>
      </c>
      <c r="D216" s="286" t="s">
        <v>243</v>
      </c>
      <c r="E216" s="287">
        <f t="shared" si="49"/>
        <v>1800</v>
      </c>
      <c r="F216" s="288">
        <v>1800</v>
      </c>
      <c r="G216" s="289"/>
      <c r="H216" s="289"/>
      <c r="I216" s="290"/>
    </row>
    <row r="217" s="9" customFormat="1" ht="21" customHeight="1" spans="1:9">
      <c r="A217" s="264">
        <v>206</v>
      </c>
      <c r="B217" s="265"/>
      <c r="C217" s="265"/>
      <c r="D217" s="271" t="s">
        <v>244</v>
      </c>
      <c r="E217" s="267">
        <f t="shared" si="49"/>
        <v>3413.948448</v>
      </c>
      <c r="F217" s="268">
        <f t="shared" ref="F217:I217" si="56">F218+F221+F223+F225+F228+F230+F233+F238</f>
        <v>2824.46</v>
      </c>
      <c r="G217" s="269">
        <f t="shared" si="56"/>
        <v>589.488448</v>
      </c>
      <c r="H217" s="269">
        <f t="shared" si="56"/>
        <v>0</v>
      </c>
      <c r="I217" s="270">
        <f t="shared" si="56"/>
        <v>0</v>
      </c>
    </row>
    <row r="218" s="9" customFormat="1" ht="21" customHeight="1" spans="1:9">
      <c r="A218" s="272"/>
      <c r="B218" s="273">
        <v>1</v>
      </c>
      <c r="C218" s="273"/>
      <c r="D218" s="274" t="s">
        <v>245</v>
      </c>
      <c r="E218" s="275">
        <f t="shared" si="49"/>
        <v>2345.421145</v>
      </c>
      <c r="F218" s="276">
        <f t="shared" ref="F218:H218" si="57">F219+F220</f>
        <v>1824.46</v>
      </c>
      <c r="G218" s="277">
        <f t="shared" si="57"/>
        <v>520.961145</v>
      </c>
      <c r="H218" s="277">
        <f t="shared" si="57"/>
        <v>0</v>
      </c>
      <c r="I218" s="278"/>
    </row>
    <row r="219" s="9" customFormat="1" ht="21" customHeight="1" spans="1:9">
      <c r="A219" s="229"/>
      <c r="B219" s="230"/>
      <c r="C219" s="230">
        <v>1</v>
      </c>
      <c r="D219" s="279" t="s">
        <v>98</v>
      </c>
      <c r="E219" s="280">
        <f t="shared" si="49"/>
        <v>195.761145</v>
      </c>
      <c r="F219" s="281"/>
      <c r="G219" s="240">
        <v>195.761145</v>
      </c>
      <c r="H219" s="240"/>
      <c r="I219" s="239"/>
    </row>
    <row r="220" s="9" customFormat="1" ht="21" customHeight="1" spans="1:9">
      <c r="A220" s="229"/>
      <c r="B220" s="230"/>
      <c r="C220" s="230">
        <v>2</v>
      </c>
      <c r="D220" s="279" t="s">
        <v>99</v>
      </c>
      <c r="E220" s="280">
        <f t="shared" si="49"/>
        <v>2149.66</v>
      </c>
      <c r="F220" s="282">
        <v>1824.46</v>
      </c>
      <c r="G220" s="240">
        <f>325.2</f>
        <v>325.2</v>
      </c>
      <c r="H220" s="240"/>
      <c r="I220" s="239"/>
    </row>
    <row r="221" s="9" customFormat="1" ht="21" hidden="1" customHeight="1" spans="1:9">
      <c r="A221" s="229"/>
      <c r="B221" s="230">
        <v>2</v>
      </c>
      <c r="C221" s="230"/>
      <c r="D221" s="279" t="s">
        <v>246</v>
      </c>
      <c r="E221" s="280">
        <f t="shared" si="49"/>
        <v>0</v>
      </c>
      <c r="F221" s="281">
        <f t="shared" ref="F221:H221" si="58">F222</f>
        <v>0</v>
      </c>
      <c r="G221" s="237">
        <f t="shared" si="58"/>
        <v>0</v>
      </c>
      <c r="H221" s="237">
        <f t="shared" si="58"/>
        <v>0</v>
      </c>
      <c r="I221" s="238"/>
    </row>
    <row r="222" s="9" customFormat="1" ht="21" hidden="1" customHeight="1" spans="1:9">
      <c r="A222" s="229"/>
      <c r="B222" s="230"/>
      <c r="C222" s="230">
        <v>3</v>
      </c>
      <c r="D222" s="279" t="s">
        <v>247</v>
      </c>
      <c r="E222" s="280">
        <f t="shared" si="49"/>
        <v>0</v>
      </c>
      <c r="F222" s="282"/>
      <c r="G222" s="240"/>
      <c r="H222" s="240"/>
      <c r="I222" s="239"/>
    </row>
    <row r="223" s="9" customFormat="1" ht="21" hidden="1" customHeight="1" spans="1:9">
      <c r="A223" s="229"/>
      <c r="B223" s="230">
        <v>3</v>
      </c>
      <c r="C223" s="230"/>
      <c r="D223" s="279" t="s">
        <v>248</v>
      </c>
      <c r="E223" s="280">
        <f t="shared" si="49"/>
        <v>0</v>
      </c>
      <c r="F223" s="281">
        <f t="shared" ref="F223:H223" si="59">F224</f>
        <v>0</v>
      </c>
      <c r="G223" s="237">
        <f t="shared" si="59"/>
        <v>0</v>
      </c>
      <c r="H223" s="237">
        <f t="shared" si="59"/>
        <v>0</v>
      </c>
      <c r="I223" s="238"/>
    </row>
    <row r="224" s="9" customFormat="1" ht="21" hidden="1" customHeight="1" spans="1:9">
      <c r="A224" s="229"/>
      <c r="B224" s="230"/>
      <c r="C224" s="230">
        <v>1</v>
      </c>
      <c r="D224" s="279" t="s">
        <v>249</v>
      </c>
      <c r="E224" s="280">
        <f t="shared" si="49"/>
        <v>0</v>
      </c>
      <c r="F224" s="282"/>
      <c r="G224" s="240"/>
      <c r="H224" s="240"/>
      <c r="I224" s="239"/>
    </row>
    <row r="225" s="9" customFormat="1" ht="21" hidden="1" customHeight="1" spans="1:9">
      <c r="A225" s="229"/>
      <c r="B225" s="230">
        <v>4</v>
      </c>
      <c r="C225" s="230"/>
      <c r="D225" s="279" t="s">
        <v>250</v>
      </c>
      <c r="E225" s="280">
        <f t="shared" si="49"/>
        <v>0</v>
      </c>
      <c r="F225" s="281">
        <f t="shared" ref="F225:I225" si="60">F226+F227</f>
        <v>0</v>
      </c>
      <c r="G225" s="237">
        <f t="shared" si="60"/>
        <v>0</v>
      </c>
      <c r="H225" s="237">
        <f t="shared" si="60"/>
        <v>0</v>
      </c>
      <c r="I225" s="238">
        <f t="shared" si="60"/>
        <v>0</v>
      </c>
    </row>
    <row r="226" s="9" customFormat="1" ht="21" hidden="1" customHeight="1" spans="1:9">
      <c r="A226" s="229"/>
      <c r="B226" s="230"/>
      <c r="C226" s="230">
        <v>4</v>
      </c>
      <c r="D226" s="279" t="s">
        <v>251</v>
      </c>
      <c r="E226" s="280">
        <f t="shared" si="49"/>
        <v>0</v>
      </c>
      <c r="F226" s="282"/>
      <c r="G226" s="240"/>
      <c r="H226" s="240"/>
      <c r="I226" s="239"/>
    </row>
    <row r="227" s="9" customFormat="1" ht="21" hidden="1" customHeight="1" spans="1:9">
      <c r="A227" s="229"/>
      <c r="B227" s="230"/>
      <c r="C227" s="230">
        <v>99</v>
      </c>
      <c r="D227" s="279" t="s">
        <v>252</v>
      </c>
      <c r="E227" s="280">
        <f t="shared" si="49"/>
        <v>0</v>
      </c>
      <c r="F227" s="282"/>
      <c r="G227" s="240"/>
      <c r="H227" s="240"/>
      <c r="I227" s="239"/>
    </row>
    <row r="228" s="9" customFormat="1" ht="21" customHeight="1" spans="1:9">
      <c r="A228" s="229"/>
      <c r="B228" s="230">
        <v>5</v>
      </c>
      <c r="C228" s="230"/>
      <c r="D228" s="279" t="s">
        <v>253</v>
      </c>
      <c r="E228" s="280">
        <f t="shared" si="49"/>
        <v>1000</v>
      </c>
      <c r="F228" s="281">
        <f t="shared" ref="F228:I228" si="61">F229</f>
        <v>1000</v>
      </c>
      <c r="G228" s="237">
        <f t="shared" si="61"/>
        <v>0</v>
      </c>
      <c r="H228" s="237">
        <f t="shared" si="61"/>
        <v>0</v>
      </c>
      <c r="I228" s="238">
        <f t="shared" si="61"/>
        <v>0</v>
      </c>
    </row>
    <row r="229" s="9" customFormat="1" ht="21" customHeight="1" spans="1:9">
      <c r="A229" s="229"/>
      <c r="B229" s="230"/>
      <c r="C229" s="230">
        <v>99</v>
      </c>
      <c r="D229" s="279" t="s">
        <v>254</v>
      </c>
      <c r="E229" s="280">
        <f t="shared" si="49"/>
        <v>1000</v>
      </c>
      <c r="F229" s="282">
        <v>1000</v>
      </c>
      <c r="G229" s="240"/>
      <c r="H229" s="240"/>
      <c r="I229" s="239"/>
    </row>
    <row r="230" s="9" customFormat="1" ht="21" hidden="1" customHeight="1" spans="1:9">
      <c r="A230" s="229"/>
      <c r="B230" s="230">
        <v>6</v>
      </c>
      <c r="C230" s="230"/>
      <c r="D230" s="279" t="s">
        <v>255</v>
      </c>
      <c r="E230" s="280">
        <f t="shared" si="49"/>
        <v>0</v>
      </c>
      <c r="F230" s="281">
        <f t="shared" ref="F230:H230" si="62">F231+F232</f>
        <v>0</v>
      </c>
      <c r="G230" s="237">
        <f t="shared" si="62"/>
        <v>0</v>
      </c>
      <c r="H230" s="237">
        <f t="shared" si="62"/>
        <v>0</v>
      </c>
      <c r="I230" s="238"/>
    </row>
    <row r="231" s="9" customFormat="1" ht="21" hidden="1" customHeight="1" spans="1:9">
      <c r="A231" s="229"/>
      <c r="B231" s="230"/>
      <c r="C231" s="230">
        <v>1</v>
      </c>
      <c r="D231" s="279" t="s">
        <v>256</v>
      </c>
      <c r="E231" s="280">
        <f t="shared" si="49"/>
        <v>0</v>
      </c>
      <c r="F231" s="282"/>
      <c r="G231" s="240"/>
      <c r="H231" s="240"/>
      <c r="I231" s="239"/>
    </row>
    <row r="232" s="9" customFormat="1" ht="21" hidden="1" customHeight="1" spans="1:9">
      <c r="A232" s="229"/>
      <c r="B232" s="230"/>
      <c r="C232" s="230">
        <v>2</v>
      </c>
      <c r="D232" s="279" t="s">
        <v>257</v>
      </c>
      <c r="E232" s="280">
        <f t="shared" si="49"/>
        <v>0</v>
      </c>
      <c r="F232" s="282"/>
      <c r="G232" s="240"/>
      <c r="H232" s="240"/>
      <c r="I232" s="239"/>
    </row>
    <row r="233" s="9" customFormat="1" ht="21" customHeight="1" spans="1:9">
      <c r="A233" s="229"/>
      <c r="B233" s="230">
        <v>7</v>
      </c>
      <c r="C233" s="230"/>
      <c r="D233" s="279" t="s">
        <v>258</v>
      </c>
      <c r="E233" s="280">
        <f t="shared" si="49"/>
        <v>68.527303</v>
      </c>
      <c r="F233" s="281">
        <f t="shared" ref="F233:H233" si="63">SUM(F234:F237)</f>
        <v>0</v>
      </c>
      <c r="G233" s="237">
        <f t="shared" si="63"/>
        <v>68.527303</v>
      </c>
      <c r="H233" s="237">
        <f t="shared" si="63"/>
        <v>0</v>
      </c>
      <c r="I233" s="238"/>
    </row>
    <row r="234" s="9" customFormat="1" ht="21" customHeight="1" spans="1:9">
      <c r="A234" s="229"/>
      <c r="B234" s="230"/>
      <c r="C234" s="230">
        <v>1</v>
      </c>
      <c r="D234" s="279" t="s">
        <v>249</v>
      </c>
      <c r="E234" s="280">
        <f t="shared" si="49"/>
        <v>68.527303</v>
      </c>
      <c r="F234" s="282"/>
      <c r="G234" s="240">
        <v>68.527303</v>
      </c>
      <c r="H234" s="240"/>
      <c r="I234" s="239"/>
    </row>
    <row r="235" s="9" customFormat="1" ht="21" hidden="1" customHeight="1" spans="1:9">
      <c r="A235" s="229"/>
      <c r="B235" s="230"/>
      <c r="C235" s="230">
        <v>2</v>
      </c>
      <c r="D235" s="279" t="s">
        <v>259</v>
      </c>
      <c r="E235" s="280">
        <f t="shared" si="49"/>
        <v>0</v>
      </c>
      <c r="F235" s="282"/>
      <c r="G235" s="240"/>
      <c r="H235" s="237"/>
      <c r="I235" s="238"/>
    </row>
    <row r="236" s="9" customFormat="1" ht="21" hidden="1" customHeight="1" spans="1:9">
      <c r="A236" s="229"/>
      <c r="B236" s="230"/>
      <c r="C236" s="230">
        <v>3</v>
      </c>
      <c r="D236" s="279" t="s">
        <v>260</v>
      </c>
      <c r="E236" s="280">
        <f t="shared" si="49"/>
        <v>0</v>
      </c>
      <c r="F236" s="282"/>
      <c r="G236" s="240"/>
      <c r="H236" s="240"/>
      <c r="I236" s="239"/>
    </row>
    <row r="237" s="9" customFormat="1" ht="21" hidden="1" customHeight="1" spans="1:9">
      <c r="A237" s="229"/>
      <c r="B237" s="230"/>
      <c r="C237" s="230">
        <v>99</v>
      </c>
      <c r="D237" s="279" t="s">
        <v>261</v>
      </c>
      <c r="E237" s="280">
        <f t="shared" si="49"/>
        <v>0</v>
      </c>
      <c r="F237" s="282"/>
      <c r="G237" s="240"/>
      <c r="H237" s="240"/>
      <c r="I237" s="239"/>
    </row>
    <row r="238" s="9" customFormat="1" ht="21" hidden="1" customHeight="1" spans="1:9">
      <c r="A238" s="229"/>
      <c r="B238" s="230">
        <v>99</v>
      </c>
      <c r="C238" s="230"/>
      <c r="D238" s="279" t="s">
        <v>262</v>
      </c>
      <c r="E238" s="280">
        <f t="shared" si="49"/>
        <v>0</v>
      </c>
      <c r="F238" s="281">
        <f t="shared" ref="F238:I238" si="64">F239+F240</f>
        <v>0</v>
      </c>
      <c r="G238" s="237">
        <f t="shared" si="64"/>
        <v>0</v>
      </c>
      <c r="H238" s="237">
        <f t="shared" si="64"/>
        <v>0</v>
      </c>
      <c r="I238" s="238">
        <f t="shared" si="64"/>
        <v>0</v>
      </c>
    </row>
    <row r="239" s="9" customFormat="1" ht="21" hidden="1" customHeight="1" spans="1:9">
      <c r="A239" s="229"/>
      <c r="B239" s="230"/>
      <c r="C239" s="230">
        <v>1</v>
      </c>
      <c r="D239" s="279" t="s">
        <v>263</v>
      </c>
      <c r="E239" s="280">
        <f t="shared" si="49"/>
        <v>0</v>
      </c>
      <c r="F239" s="282"/>
      <c r="G239" s="240"/>
      <c r="H239" s="240"/>
      <c r="I239" s="239"/>
    </row>
    <row r="240" s="9" customFormat="1" ht="21" hidden="1" customHeight="1" spans="1:9">
      <c r="A240" s="284"/>
      <c r="B240" s="285"/>
      <c r="C240" s="285">
        <v>99</v>
      </c>
      <c r="D240" s="286" t="s">
        <v>264</v>
      </c>
      <c r="E240" s="287">
        <f t="shared" si="49"/>
        <v>0</v>
      </c>
      <c r="F240" s="288"/>
      <c r="G240" s="289"/>
      <c r="H240" s="289"/>
      <c r="I240" s="290"/>
    </row>
    <row r="241" s="9" customFormat="1" ht="21" customHeight="1" spans="1:9">
      <c r="A241" s="264">
        <v>207</v>
      </c>
      <c r="B241" s="265"/>
      <c r="C241" s="265"/>
      <c r="D241" s="271" t="s">
        <v>265</v>
      </c>
      <c r="E241" s="267">
        <f t="shared" si="49"/>
        <v>552.972193</v>
      </c>
      <c r="F241" s="268">
        <f t="shared" ref="F241:I241" si="65">F242+F253+F257+F265+F271+F275</f>
        <v>0</v>
      </c>
      <c r="G241" s="269">
        <f t="shared" si="65"/>
        <v>325.792193</v>
      </c>
      <c r="H241" s="269">
        <f t="shared" si="65"/>
        <v>215.13</v>
      </c>
      <c r="I241" s="270">
        <f t="shared" si="65"/>
        <v>12.05</v>
      </c>
    </row>
    <row r="242" s="9" customFormat="1" ht="21" customHeight="1" spans="1:9">
      <c r="A242" s="272"/>
      <c r="B242" s="273">
        <v>1</v>
      </c>
      <c r="C242" s="273"/>
      <c r="D242" s="274" t="s">
        <v>266</v>
      </c>
      <c r="E242" s="275">
        <f t="shared" si="49"/>
        <v>414.192193</v>
      </c>
      <c r="F242" s="276">
        <f t="shared" ref="F242:I242" si="66">SUM(F243:F252)</f>
        <v>0</v>
      </c>
      <c r="G242" s="277">
        <f t="shared" si="66"/>
        <v>325.792193</v>
      </c>
      <c r="H242" s="277">
        <f t="shared" si="66"/>
        <v>76.35</v>
      </c>
      <c r="I242" s="278">
        <f t="shared" si="66"/>
        <v>12.05</v>
      </c>
    </row>
    <row r="243" s="9" customFormat="1" ht="21" customHeight="1" spans="1:9">
      <c r="A243" s="229"/>
      <c r="B243" s="230"/>
      <c r="C243" s="230">
        <v>1</v>
      </c>
      <c r="D243" s="279" t="s">
        <v>98</v>
      </c>
      <c r="E243" s="280">
        <f t="shared" si="49"/>
        <v>314.192193</v>
      </c>
      <c r="F243" s="281"/>
      <c r="G243" s="240">
        <v>314.192193</v>
      </c>
      <c r="H243" s="240"/>
      <c r="I243" s="239"/>
    </row>
    <row r="244" s="9" customFormat="1" ht="21" hidden="1" customHeight="1" spans="1:9">
      <c r="A244" s="229"/>
      <c r="B244" s="230"/>
      <c r="C244" s="230">
        <v>2</v>
      </c>
      <c r="D244" s="279" t="s">
        <v>99</v>
      </c>
      <c r="E244" s="280">
        <f t="shared" si="49"/>
        <v>0</v>
      </c>
      <c r="F244" s="282"/>
      <c r="G244" s="240"/>
      <c r="H244" s="240"/>
      <c r="I244" s="239"/>
    </row>
    <row r="245" s="9" customFormat="1" ht="21" customHeight="1" spans="1:9">
      <c r="A245" s="229"/>
      <c r="B245" s="230"/>
      <c r="C245" s="230">
        <v>4</v>
      </c>
      <c r="D245" s="279" t="s">
        <v>267</v>
      </c>
      <c r="E245" s="280">
        <f t="shared" si="49"/>
        <v>11.6</v>
      </c>
      <c r="F245" s="282"/>
      <c r="G245" s="240">
        <v>11.6</v>
      </c>
      <c r="H245" s="240"/>
      <c r="I245" s="239"/>
    </row>
    <row r="246" s="9" customFormat="1" ht="21" hidden="1" customHeight="1" spans="1:9">
      <c r="A246" s="229"/>
      <c r="B246" s="230"/>
      <c r="C246" s="230">
        <v>5</v>
      </c>
      <c r="D246" s="279" t="s">
        <v>268</v>
      </c>
      <c r="E246" s="280">
        <f t="shared" si="49"/>
        <v>0</v>
      </c>
      <c r="F246" s="282"/>
      <c r="G246" s="240"/>
      <c r="H246" s="240"/>
      <c r="I246" s="239"/>
    </row>
    <row r="247" s="9" customFormat="1" ht="21" hidden="1" customHeight="1" spans="1:9">
      <c r="A247" s="229"/>
      <c r="B247" s="230"/>
      <c r="C247" s="230">
        <v>7</v>
      </c>
      <c r="D247" s="279" t="s">
        <v>269</v>
      </c>
      <c r="E247" s="280">
        <f t="shared" si="49"/>
        <v>0</v>
      </c>
      <c r="F247" s="282"/>
      <c r="G247" s="240"/>
      <c r="H247" s="240"/>
      <c r="I247" s="239"/>
    </row>
    <row r="248" s="9" customFormat="1" ht="21" hidden="1" customHeight="1" spans="1:9">
      <c r="A248" s="229"/>
      <c r="B248" s="230"/>
      <c r="C248" s="230">
        <v>8</v>
      </c>
      <c r="D248" s="279" t="s">
        <v>270</v>
      </c>
      <c r="E248" s="280">
        <f t="shared" si="49"/>
        <v>0</v>
      </c>
      <c r="F248" s="282"/>
      <c r="G248" s="240"/>
      <c r="H248" s="240"/>
      <c r="I248" s="239"/>
    </row>
    <row r="249" s="9" customFormat="1" ht="21" hidden="1" customHeight="1" spans="1:9">
      <c r="A249" s="229"/>
      <c r="B249" s="230"/>
      <c r="C249" s="230">
        <v>9</v>
      </c>
      <c r="D249" s="279" t="s">
        <v>271</v>
      </c>
      <c r="E249" s="280">
        <f t="shared" si="49"/>
        <v>0</v>
      </c>
      <c r="F249" s="282"/>
      <c r="G249" s="240"/>
      <c r="H249" s="240"/>
      <c r="I249" s="239"/>
    </row>
    <row r="250" s="9" customFormat="1" ht="21" hidden="1" customHeight="1" spans="1:9">
      <c r="A250" s="229"/>
      <c r="B250" s="230"/>
      <c r="C250" s="230">
        <v>13</v>
      </c>
      <c r="D250" s="279" t="s">
        <v>272</v>
      </c>
      <c r="E250" s="280">
        <f t="shared" si="49"/>
        <v>0</v>
      </c>
      <c r="F250" s="282"/>
      <c r="G250" s="240"/>
      <c r="H250" s="240"/>
      <c r="I250" s="239"/>
    </row>
    <row r="251" s="9" customFormat="1" ht="21" hidden="1" customHeight="1" spans="1:9">
      <c r="A251" s="229"/>
      <c r="B251" s="230"/>
      <c r="C251" s="230">
        <v>14</v>
      </c>
      <c r="D251" s="279" t="s">
        <v>273</v>
      </c>
      <c r="E251" s="280">
        <f t="shared" si="49"/>
        <v>0</v>
      </c>
      <c r="F251" s="282"/>
      <c r="G251" s="240"/>
      <c r="H251" s="240"/>
      <c r="I251" s="239"/>
    </row>
    <row r="252" s="9" customFormat="1" ht="21" customHeight="1" spans="1:9">
      <c r="A252" s="229"/>
      <c r="B252" s="230"/>
      <c r="C252" s="230">
        <v>99</v>
      </c>
      <c r="D252" s="279" t="s">
        <v>274</v>
      </c>
      <c r="E252" s="280">
        <f t="shared" si="49"/>
        <v>88.4</v>
      </c>
      <c r="F252" s="282"/>
      <c r="G252" s="240"/>
      <c r="H252" s="240">
        <v>76.35</v>
      </c>
      <c r="I252" s="239">
        <v>12.05</v>
      </c>
    </row>
    <row r="253" s="9" customFormat="1" ht="21" hidden="1" customHeight="1" spans="1:9">
      <c r="A253" s="229"/>
      <c r="B253" s="230">
        <v>2</v>
      </c>
      <c r="C253" s="230"/>
      <c r="D253" s="279" t="s">
        <v>275</v>
      </c>
      <c r="E253" s="280">
        <f t="shared" si="49"/>
        <v>0</v>
      </c>
      <c r="F253" s="281">
        <f t="shared" ref="F253:H253" si="67">SUM(F254:F256)</f>
        <v>0</v>
      </c>
      <c r="G253" s="237">
        <f t="shared" si="67"/>
        <v>0</v>
      </c>
      <c r="H253" s="237">
        <f t="shared" si="67"/>
        <v>0</v>
      </c>
      <c r="I253" s="238"/>
    </row>
    <row r="254" s="9" customFormat="1" ht="21" hidden="1" customHeight="1" spans="1:9">
      <c r="A254" s="229"/>
      <c r="B254" s="230"/>
      <c r="C254" s="230">
        <v>1</v>
      </c>
      <c r="D254" s="279" t="s">
        <v>98</v>
      </c>
      <c r="E254" s="280">
        <f t="shared" si="49"/>
        <v>0</v>
      </c>
      <c r="F254" s="282"/>
      <c r="G254" s="240"/>
      <c r="H254" s="240"/>
      <c r="I254" s="239"/>
    </row>
    <row r="255" s="9" customFormat="1" ht="21" hidden="1" customHeight="1" spans="1:9">
      <c r="A255" s="229"/>
      <c r="B255" s="230"/>
      <c r="C255" s="230">
        <v>4</v>
      </c>
      <c r="D255" s="279" t="s">
        <v>276</v>
      </c>
      <c r="E255" s="280">
        <f t="shared" si="49"/>
        <v>0</v>
      </c>
      <c r="F255" s="282"/>
      <c r="G255" s="240"/>
      <c r="H255" s="240"/>
      <c r="I255" s="239"/>
    </row>
    <row r="256" s="9" customFormat="1" ht="21" hidden="1" customHeight="1" spans="1:9">
      <c r="A256" s="229"/>
      <c r="B256" s="230"/>
      <c r="C256" s="230">
        <v>5</v>
      </c>
      <c r="D256" s="279" t="s">
        <v>277</v>
      </c>
      <c r="E256" s="280">
        <f t="shared" si="49"/>
        <v>0</v>
      </c>
      <c r="F256" s="282"/>
      <c r="G256" s="240"/>
      <c r="H256" s="240"/>
      <c r="I256" s="239"/>
    </row>
    <row r="257" s="9" customFormat="1" ht="21" hidden="1" customHeight="1" spans="1:9">
      <c r="A257" s="229"/>
      <c r="B257" s="230">
        <v>3</v>
      </c>
      <c r="C257" s="230"/>
      <c r="D257" s="279" t="s">
        <v>278</v>
      </c>
      <c r="E257" s="280">
        <f t="shared" si="49"/>
        <v>0</v>
      </c>
      <c r="F257" s="281">
        <f t="shared" ref="F257:I257" si="68">SUM(F258:F264)</f>
        <v>0</v>
      </c>
      <c r="G257" s="237">
        <f t="shared" si="68"/>
        <v>0</v>
      </c>
      <c r="H257" s="237">
        <f t="shared" si="68"/>
        <v>0</v>
      </c>
      <c r="I257" s="238">
        <f t="shared" si="68"/>
        <v>0</v>
      </c>
    </row>
    <row r="258" s="9" customFormat="1" ht="21" hidden="1" customHeight="1" spans="1:9">
      <c r="A258" s="229"/>
      <c r="B258" s="230"/>
      <c r="C258" s="230">
        <v>1</v>
      </c>
      <c r="D258" s="279" t="s">
        <v>98</v>
      </c>
      <c r="E258" s="280">
        <f t="shared" si="49"/>
        <v>0</v>
      </c>
      <c r="F258" s="282"/>
      <c r="G258" s="240"/>
      <c r="H258" s="240"/>
      <c r="I258" s="239"/>
    </row>
    <row r="259" s="9" customFormat="1" ht="21" hidden="1" customHeight="1" spans="1:9">
      <c r="A259" s="229"/>
      <c r="B259" s="230"/>
      <c r="C259" s="230">
        <v>2</v>
      </c>
      <c r="D259" s="279" t="s">
        <v>99</v>
      </c>
      <c r="E259" s="280">
        <f t="shared" si="49"/>
        <v>0</v>
      </c>
      <c r="F259" s="282"/>
      <c r="G259" s="240"/>
      <c r="H259" s="240"/>
      <c r="I259" s="239"/>
    </row>
    <row r="260" s="9" customFormat="1" ht="21" hidden="1" customHeight="1" spans="1:9">
      <c r="A260" s="229"/>
      <c r="B260" s="230"/>
      <c r="C260" s="230">
        <v>5</v>
      </c>
      <c r="D260" s="279" t="s">
        <v>279</v>
      </c>
      <c r="E260" s="280">
        <f t="shared" si="49"/>
        <v>0</v>
      </c>
      <c r="F260" s="282"/>
      <c r="G260" s="240"/>
      <c r="H260" s="240"/>
      <c r="I260" s="239"/>
    </row>
    <row r="261" s="9" customFormat="1" ht="21" hidden="1" customHeight="1" spans="1:9">
      <c r="A261" s="229"/>
      <c r="B261" s="230"/>
      <c r="C261" s="230">
        <v>6</v>
      </c>
      <c r="D261" s="279" t="s">
        <v>280</v>
      </c>
      <c r="E261" s="280">
        <f t="shared" si="49"/>
        <v>0</v>
      </c>
      <c r="F261" s="282"/>
      <c r="G261" s="240"/>
      <c r="H261" s="240"/>
      <c r="I261" s="239"/>
    </row>
    <row r="262" s="9" customFormat="1" ht="21" hidden="1" customHeight="1" spans="1:9">
      <c r="A262" s="229"/>
      <c r="B262" s="230"/>
      <c r="C262" s="230">
        <v>7</v>
      </c>
      <c r="D262" s="279" t="s">
        <v>281</v>
      </c>
      <c r="E262" s="280">
        <f t="shared" si="49"/>
        <v>0</v>
      </c>
      <c r="F262" s="282"/>
      <c r="G262" s="240"/>
      <c r="H262" s="240"/>
      <c r="I262" s="239"/>
    </row>
    <row r="263" s="9" customFormat="1" ht="21" hidden="1" customHeight="1" spans="1:9">
      <c r="A263" s="229"/>
      <c r="B263" s="230"/>
      <c r="C263" s="230">
        <v>8</v>
      </c>
      <c r="D263" s="279" t="s">
        <v>282</v>
      </c>
      <c r="E263" s="280">
        <f t="shared" ref="E263:E326" si="69">F263+G263+H263+I263</f>
        <v>0</v>
      </c>
      <c r="F263" s="282"/>
      <c r="G263" s="240"/>
      <c r="H263" s="240"/>
      <c r="I263" s="239"/>
    </row>
    <row r="264" s="9" customFormat="1" ht="21" hidden="1" customHeight="1" spans="1:9">
      <c r="A264" s="229"/>
      <c r="B264" s="230"/>
      <c r="C264" s="230">
        <v>99</v>
      </c>
      <c r="D264" s="279" t="s">
        <v>283</v>
      </c>
      <c r="E264" s="280">
        <f t="shared" si="69"/>
        <v>0</v>
      </c>
      <c r="F264" s="282"/>
      <c r="G264" s="240"/>
      <c r="H264" s="240"/>
      <c r="I264" s="239"/>
    </row>
    <row r="265" s="9" customFormat="1" ht="21" hidden="1" customHeight="1" spans="1:9">
      <c r="A265" s="229"/>
      <c r="B265" s="230">
        <v>4</v>
      </c>
      <c r="C265" s="230"/>
      <c r="D265" s="279" t="s">
        <v>284</v>
      </c>
      <c r="E265" s="280">
        <f t="shared" si="69"/>
        <v>0</v>
      </c>
      <c r="F265" s="281">
        <f t="shared" ref="F265:H265" si="70">SUM(F266:F270)</f>
        <v>0</v>
      </c>
      <c r="G265" s="237">
        <f t="shared" si="70"/>
        <v>0</v>
      </c>
      <c r="H265" s="237">
        <f t="shared" si="70"/>
        <v>0</v>
      </c>
      <c r="I265" s="238"/>
    </row>
    <row r="266" s="9" customFormat="1" ht="21" hidden="1" customHeight="1" spans="1:9">
      <c r="A266" s="229"/>
      <c r="B266" s="230"/>
      <c r="C266" s="230">
        <v>1</v>
      </c>
      <c r="D266" s="279" t="s">
        <v>98</v>
      </c>
      <c r="E266" s="280">
        <f t="shared" si="69"/>
        <v>0</v>
      </c>
      <c r="F266" s="282"/>
      <c r="G266" s="240"/>
      <c r="H266" s="240"/>
      <c r="I266" s="239"/>
    </row>
    <row r="267" s="9" customFormat="1" ht="21" hidden="1" customHeight="1" spans="1:9">
      <c r="A267" s="229"/>
      <c r="B267" s="230"/>
      <c r="C267" s="230">
        <v>2</v>
      </c>
      <c r="D267" s="279" t="s">
        <v>99</v>
      </c>
      <c r="E267" s="280">
        <f t="shared" si="69"/>
        <v>0</v>
      </c>
      <c r="F267" s="282"/>
      <c r="G267" s="240"/>
      <c r="H267" s="240"/>
      <c r="I267" s="239"/>
    </row>
    <row r="268" s="9" customFormat="1" ht="21" hidden="1" customHeight="1" spans="1:9">
      <c r="A268" s="229"/>
      <c r="B268" s="230"/>
      <c r="C268" s="230">
        <v>5</v>
      </c>
      <c r="D268" s="279" t="s">
        <v>285</v>
      </c>
      <c r="E268" s="280">
        <f t="shared" si="69"/>
        <v>0</v>
      </c>
      <c r="F268" s="282"/>
      <c r="G268" s="240"/>
      <c r="H268" s="240"/>
      <c r="I268" s="239"/>
    </row>
    <row r="269" s="9" customFormat="1" ht="21" hidden="1" customHeight="1" spans="1:9">
      <c r="A269" s="229"/>
      <c r="B269" s="230"/>
      <c r="C269" s="230">
        <v>6</v>
      </c>
      <c r="D269" s="279" t="s">
        <v>286</v>
      </c>
      <c r="E269" s="280">
        <f t="shared" si="69"/>
        <v>0</v>
      </c>
      <c r="F269" s="282"/>
      <c r="G269" s="240"/>
      <c r="H269" s="240"/>
      <c r="I269" s="239"/>
    </row>
    <row r="270" s="9" customFormat="1" ht="21" hidden="1" customHeight="1" spans="1:9">
      <c r="A270" s="229"/>
      <c r="B270" s="230"/>
      <c r="C270" s="230">
        <v>99</v>
      </c>
      <c r="D270" s="279" t="s">
        <v>287</v>
      </c>
      <c r="E270" s="280">
        <f t="shared" si="69"/>
        <v>0</v>
      </c>
      <c r="F270" s="282"/>
      <c r="G270" s="240"/>
      <c r="H270" s="240"/>
      <c r="I270" s="239"/>
    </row>
    <row r="271" s="9" customFormat="1" ht="21" hidden="1" customHeight="1" spans="1:9">
      <c r="A271" s="229"/>
      <c r="B271" s="230">
        <v>5</v>
      </c>
      <c r="C271" s="230"/>
      <c r="D271" s="279" t="s">
        <v>288</v>
      </c>
      <c r="E271" s="280">
        <f t="shared" si="69"/>
        <v>0</v>
      </c>
      <c r="F271" s="281">
        <f t="shared" ref="F271:H271" si="71">SUM(F272:F274)</f>
        <v>0</v>
      </c>
      <c r="G271" s="237">
        <f t="shared" si="71"/>
        <v>0</v>
      </c>
      <c r="H271" s="237">
        <f t="shared" si="71"/>
        <v>0</v>
      </c>
      <c r="I271" s="238"/>
    </row>
    <row r="272" s="9" customFormat="1" ht="21" hidden="1" customHeight="1" spans="1:9">
      <c r="A272" s="229"/>
      <c r="B272" s="230"/>
      <c r="C272" s="230">
        <v>1</v>
      </c>
      <c r="D272" s="279" t="s">
        <v>98</v>
      </c>
      <c r="E272" s="280">
        <f t="shared" si="69"/>
        <v>0</v>
      </c>
      <c r="F272" s="282"/>
      <c r="G272" s="240"/>
      <c r="H272" s="240"/>
      <c r="I272" s="239"/>
    </row>
    <row r="273" s="9" customFormat="1" ht="21" hidden="1" customHeight="1" spans="1:9">
      <c r="A273" s="229"/>
      <c r="B273" s="230"/>
      <c r="C273" s="230">
        <v>4</v>
      </c>
      <c r="D273" s="279" t="s">
        <v>289</v>
      </c>
      <c r="E273" s="280">
        <f t="shared" si="69"/>
        <v>0</v>
      </c>
      <c r="F273" s="282"/>
      <c r="G273" s="240"/>
      <c r="H273" s="240"/>
      <c r="I273" s="239"/>
    </row>
    <row r="274" s="9" customFormat="1" ht="21" hidden="1" customHeight="1" spans="1:9">
      <c r="A274" s="229"/>
      <c r="B274" s="230"/>
      <c r="C274" s="230">
        <v>7</v>
      </c>
      <c r="D274" s="279" t="s">
        <v>290</v>
      </c>
      <c r="E274" s="280">
        <f t="shared" si="69"/>
        <v>0</v>
      </c>
      <c r="F274" s="282"/>
      <c r="G274" s="240"/>
      <c r="H274" s="240"/>
      <c r="I274" s="239"/>
    </row>
    <row r="275" s="9" customFormat="1" ht="21" customHeight="1" spans="1:9">
      <c r="A275" s="229"/>
      <c r="B275" s="230">
        <v>99</v>
      </c>
      <c r="C275" s="230"/>
      <c r="D275" s="279" t="s">
        <v>291</v>
      </c>
      <c r="E275" s="280">
        <f t="shared" si="69"/>
        <v>138.78</v>
      </c>
      <c r="F275" s="281">
        <f t="shared" ref="F275:I275" si="72">F276</f>
        <v>0</v>
      </c>
      <c r="G275" s="237">
        <f t="shared" si="72"/>
        <v>0</v>
      </c>
      <c r="H275" s="237">
        <f t="shared" si="72"/>
        <v>138.78</v>
      </c>
      <c r="I275" s="238">
        <f t="shared" si="72"/>
        <v>0</v>
      </c>
    </row>
    <row r="276" s="9" customFormat="1" ht="21" customHeight="1" spans="1:9">
      <c r="A276" s="284"/>
      <c r="B276" s="285"/>
      <c r="C276" s="285">
        <v>99</v>
      </c>
      <c r="D276" s="286" t="s">
        <v>292</v>
      </c>
      <c r="E276" s="287">
        <f t="shared" si="69"/>
        <v>138.78</v>
      </c>
      <c r="F276" s="288"/>
      <c r="G276" s="289"/>
      <c r="H276" s="289">
        <v>138.78</v>
      </c>
      <c r="I276" s="290"/>
    </row>
    <row r="277" s="9" customFormat="1" ht="21" customHeight="1" spans="1:9">
      <c r="A277" s="264">
        <v>208</v>
      </c>
      <c r="B277" s="265"/>
      <c r="C277" s="265"/>
      <c r="D277" s="271" t="s">
        <v>293</v>
      </c>
      <c r="E277" s="267">
        <f t="shared" si="69"/>
        <v>14878.859885</v>
      </c>
      <c r="F277" s="268">
        <f t="shared" ref="F277:I277" si="73">F278+F286+F296+F299+F301+F306+F310+F314+F319+F322+F325+F328+F330+F335+F339+F334</f>
        <v>600</v>
      </c>
      <c r="G277" s="269">
        <f t="shared" si="73"/>
        <v>4256.599885</v>
      </c>
      <c r="H277" s="269">
        <f t="shared" si="73"/>
        <v>8919.58</v>
      </c>
      <c r="I277" s="270">
        <f t="shared" si="73"/>
        <v>1102.68</v>
      </c>
    </row>
    <row r="278" s="9" customFormat="1" ht="21" customHeight="1" spans="1:9">
      <c r="A278" s="272"/>
      <c r="B278" s="273">
        <v>1</v>
      </c>
      <c r="C278" s="273"/>
      <c r="D278" s="274" t="s">
        <v>294</v>
      </c>
      <c r="E278" s="275">
        <f t="shared" si="69"/>
        <v>919.604321</v>
      </c>
      <c r="F278" s="276">
        <f t="shared" ref="F278:I278" si="74">SUM(F279:F285)</f>
        <v>0</v>
      </c>
      <c r="G278" s="277">
        <f t="shared" si="74"/>
        <v>883.604321</v>
      </c>
      <c r="H278" s="277">
        <f t="shared" si="74"/>
        <v>36</v>
      </c>
      <c r="I278" s="278">
        <f t="shared" si="74"/>
        <v>0</v>
      </c>
    </row>
    <row r="279" s="9" customFormat="1" ht="21" customHeight="1" spans="1:9">
      <c r="A279" s="229"/>
      <c r="B279" s="230"/>
      <c r="C279" s="230">
        <v>1</v>
      </c>
      <c r="D279" s="279" t="s">
        <v>98</v>
      </c>
      <c r="E279" s="280">
        <f t="shared" si="69"/>
        <v>883.604321</v>
      </c>
      <c r="F279" s="281"/>
      <c r="G279" s="240">
        <v>883.604321</v>
      </c>
      <c r="H279" s="240"/>
      <c r="I279" s="239"/>
    </row>
    <row r="280" s="9" customFormat="1" ht="21" hidden="1" customHeight="1" spans="1:9">
      <c r="A280" s="229"/>
      <c r="B280" s="230"/>
      <c r="C280" s="230">
        <v>4</v>
      </c>
      <c r="D280" s="279" t="s">
        <v>295</v>
      </c>
      <c r="E280" s="280">
        <f t="shared" si="69"/>
        <v>0</v>
      </c>
      <c r="F280" s="282"/>
      <c r="G280" s="240"/>
      <c r="H280" s="240"/>
      <c r="I280" s="239"/>
    </row>
    <row r="281" s="9" customFormat="1" ht="21" hidden="1" customHeight="1" spans="1:9">
      <c r="A281" s="229"/>
      <c r="B281" s="230"/>
      <c r="C281" s="230">
        <v>12</v>
      </c>
      <c r="D281" s="279" t="s">
        <v>296</v>
      </c>
      <c r="E281" s="280">
        <f t="shared" si="69"/>
        <v>0</v>
      </c>
      <c r="F281" s="282"/>
      <c r="G281" s="240"/>
      <c r="H281" s="240"/>
      <c r="I281" s="239"/>
    </row>
    <row r="282" s="9" customFormat="1" ht="21" hidden="1" customHeight="1" spans="1:9">
      <c r="A282" s="229"/>
      <c r="B282" s="230"/>
      <c r="C282" s="230">
        <v>7</v>
      </c>
      <c r="D282" s="279" t="s">
        <v>297</v>
      </c>
      <c r="E282" s="280">
        <f t="shared" si="69"/>
        <v>0</v>
      </c>
      <c r="F282" s="282"/>
      <c r="G282" s="240"/>
      <c r="H282" s="240"/>
      <c r="I282" s="239"/>
    </row>
    <row r="283" s="9" customFormat="1" ht="21" hidden="1" customHeight="1" spans="1:9">
      <c r="A283" s="229"/>
      <c r="B283" s="230"/>
      <c r="C283" s="230">
        <v>2</v>
      </c>
      <c r="D283" s="279" t="s">
        <v>298</v>
      </c>
      <c r="E283" s="280">
        <f t="shared" si="69"/>
        <v>0</v>
      </c>
      <c r="F283" s="282"/>
      <c r="G283" s="240"/>
      <c r="H283" s="240"/>
      <c r="I283" s="239"/>
    </row>
    <row r="284" s="9" customFormat="1" ht="21" hidden="1" customHeight="1" spans="1:9">
      <c r="A284" s="229"/>
      <c r="B284" s="230"/>
      <c r="C284" s="230">
        <v>9</v>
      </c>
      <c r="D284" s="279" t="s">
        <v>299</v>
      </c>
      <c r="E284" s="280">
        <f t="shared" si="69"/>
        <v>0</v>
      </c>
      <c r="F284" s="282"/>
      <c r="G284" s="240"/>
      <c r="H284" s="240"/>
      <c r="I284" s="239"/>
    </row>
    <row r="285" s="9" customFormat="1" ht="21" customHeight="1" spans="1:9">
      <c r="A285" s="229"/>
      <c r="B285" s="230"/>
      <c r="C285" s="230">
        <v>99</v>
      </c>
      <c r="D285" s="279" t="s">
        <v>300</v>
      </c>
      <c r="E285" s="280">
        <f t="shared" si="69"/>
        <v>36</v>
      </c>
      <c r="F285" s="282"/>
      <c r="G285" s="240"/>
      <c r="H285" s="240">
        <v>36</v>
      </c>
      <c r="I285" s="239"/>
    </row>
    <row r="286" s="9" customFormat="1" ht="21" customHeight="1" spans="1:9">
      <c r="A286" s="229"/>
      <c r="B286" s="230">
        <v>2</v>
      </c>
      <c r="C286" s="230"/>
      <c r="D286" s="279" t="s">
        <v>301</v>
      </c>
      <c r="E286" s="280">
        <f t="shared" si="69"/>
        <v>464.396668</v>
      </c>
      <c r="F286" s="281">
        <f t="shared" ref="F286:I286" si="75">SUM(F287:F295)</f>
        <v>0</v>
      </c>
      <c r="G286" s="237">
        <f t="shared" si="75"/>
        <v>464.396668</v>
      </c>
      <c r="H286" s="237">
        <f t="shared" si="75"/>
        <v>0</v>
      </c>
      <c r="I286" s="238">
        <f t="shared" si="75"/>
        <v>0</v>
      </c>
    </row>
    <row r="287" s="9" customFormat="1" ht="21" customHeight="1" spans="1:9">
      <c r="A287" s="229"/>
      <c r="B287" s="230"/>
      <c r="C287" s="230">
        <v>1</v>
      </c>
      <c r="D287" s="279" t="s">
        <v>98</v>
      </c>
      <c r="E287" s="280">
        <f t="shared" si="69"/>
        <v>464.396668</v>
      </c>
      <c r="F287" s="281"/>
      <c r="G287" s="240">
        <v>464.396668</v>
      </c>
      <c r="H287" s="240"/>
      <c r="I287" s="239"/>
    </row>
    <row r="288" s="9" customFormat="1" ht="21" hidden="1" customHeight="1" spans="1:9">
      <c r="A288" s="229"/>
      <c r="B288" s="230"/>
      <c r="C288" s="230">
        <v>2</v>
      </c>
      <c r="D288" s="279" t="s">
        <v>99</v>
      </c>
      <c r="E288" s="280">
        <f t="shared" si="69"/>
        <v>0</v>
      </c>
      <c r="F288" s="282"/>
      <c r="G288" s="240"/>
      <c r="H288" s="240"/>
      <c r="I288" s="239"/>
    </row>
    <row r="289" s="9" customFormat="1" ht="21" hidden="1" customHeight="1" spans="1:9">
      <c r="A289" s="229"/>
      <c r="B289" s="230"/>
      <c r="C289" s="230">
        <v>4</v>
      </c>
      <c r="D289" s="279" t="s">
        <v>302</v>
      </c>
      <c r="E289" s="280">
        <f t="shared" si="69"/>
        <v>0</v>
      </c>
      <c r="F289" s="282"/>
      <c r="G289" s="240"/>
      <c r="H289" s="240"/>
      <c r="I289" s="239"/>
    </row>
    <row r="290" s="9" customFormat="1" ht="21" hidden="1" customHeight="1" spans="1:9">
      <c r="A290" s="229"/>
      <c r="B290" s="230"/>
      <c r="C290" s="230">
        <v>5</v>
      </c>
      <c r="D290" s="279" t="s">
        <v>303</v>
      </c>
      <c r="E290" s="280">
        <f t="shared" si="69"/>
        <v>0</v>
      </c>
      <c r="F290" s="282"/>
      <c r="G290" s="240"/>
      <c r="H290" s="240"/>
      <c r="I290" s="239"/>
    </row>
    <row r="291" s="9" customFormat="1" ht="21" hidden="1" customHeight="1" spans="1:9">
      <c r="A291" s="229"/>
      <c r="B291" s="230"/>
      <c r="C291" s="230">
        <v>6</v>
      </c>
      <c r="D291" s="279" t="s">
        <v>304</v>
      </c>
      <c r="E291" s="280">
        <f t="shared" si="69"/>
        <v>0</v>
      </c>
      <c r="F291" s="282"/>
      <c r="G291" s="240"/>
      <c r="H291" s="240"/>
      <c r="I291" s="239"/>
    </row>
    <row r="292" s="9" customFormat="1" ht="21" hidden="1" customHeight="1" spans="1:9">
      <c r="A292" s="229"/>
      <c r="B292" s="230"/>
      <c r="C292" s="230">
        <v>7</v>
      </c>
      <c r="D292" s="279" t="s">
        <v>305</v>
      </c>
      <c r="E292" s="280">
        <f t="shared" si="69"/>
        <v>0</v>
      </c>
      <c r="F292" s="282"/>
      <c r="G292" s="240"/>
      <c r="H292" s="240"/>
      <c r="I292" s="239"/>
    </row>
    <row r="293" s="9" customFormat="1" ht="21" hidden="1" customHeight="1" spans="1:9">
      <c r="A293" s="229"/>
      <c r="B293" s="230"/>
      <c r="C293" s="230">
        <v>8</v>
      </c>
      <c r="D293" s="279" t="s">
        <v>306</v>
      </c>
      <c r="E293" s="280">
        <f t="shared" si="69"/>
        <v>0</v>
      </c>
      <c r="F293" s="281"/>
      <c r="G293" s="240"/>
      <c r="H293" s="240"/>
      <c r="I293" s="239"/>
    </row>
    <row r="294" s="9" customFormat="1" ht="21" hidden="1" customHeight="1" spans="1:9">
      <c r="A294" s="229"/>
      <c r="B294" s="230"/>
      <c r="C294" s="230">
        <v>9</v>
      </c>
      <c r="D294" s="279" t="s">
        <v>307</v>
      </c>
      <c r="E294" s="280">
        <f t="shared" si="69"/>
        <v>0</v>
      </c>
      <c r="F294" s="282"/>
      <c r="G294" s="240"/>
      <c r="H294" s="240"/>
      <c r="I294" s="239"/>
    </row>
    <row r="295" s="9" customFormat="1" ht="21" hidden="1" customHeight="1" spans="1:9">
      <c r="A295" s="229"/>
      <c r="B295" s="230"/>
      <c r="C295" s="230">
        <v>99</v>
      </c>
      <c r="D295" s="279" t="s">
        <v>308</v>
      </c>
      <c r="E295" s="280">
        <f t="shared" si="69"/>
        <v>0</v>
      </c>
      <c r="F295" s="282"/>
      <c r="G295" s="240"/>
      <c r="H295" s="240"/>
      <c r="I295" s="239"/>
    </row>
    <row r="296" s="9" customFormat="1" ht="21" customHeight="1" spans="1:9">
      <c r="A296" s="229"/>
      <c r="B296" s="230">
        <v>5</v>
      </c>
      <c r="C296" s="230"/>
      <c r="D296" s="279" t="s">
        <v>309</v>
      </c>
      <c r="E296" s="280">
        <f t="shared" si="69"/>
        <v>2526</v>
      </c>
      <c r="F296" s="281">
        <f t="shared" ref="F296:H296" si="76">SUM(F297:F298)</f>
        <v>400</v>
      </c>
      <c r="G296" s="237">
        <f t="shared" si="76"/>
        <v>989</v>
      </c>
      <c r="H296" s="237">
        <f t="shared" si="76"/>
        <v>1137</v>
      </c>
      <c r="I296" s="238">
        <f>I297+I298</f>
        <v>0</v>
      </c>
    </row>
    <row r="297" s="9" customFormat="1" ht="21" customHeight="1" spans="1:9">
      <c r="A297" s="229"/>
      <c r="B297" s="230"/>
      <c r="C297" s="230">
        <v>7</v>
      </c>
      <c r="D297" s="279" t="s">
        <v>310</v>
      </c>
      <c r="E297" s="280">
        <f t="shared" si="69"/>
        <v>2126</v>
      </c>
      <c r="F297" s="282"/>
      <c r="G297" s="282">
        <v>989</v>
      </c>
      <c r="H297" s="240">
        <v>1137</v>
      </c>
      <c r="I297" s="239"/>
    </row>
    <row r="298" s="9" customFormat="1" ht="21" customHeight="1" spans="1:9">
      <c r="A298" s="229"/>
      <c r="B298" s="230"/>
      <c r="C298" s="230">
        <v>8</v>
      </c>
      <c r="D298" s="279" t="s">
        <v>311</v>
      </c>
      <c r="E298" s="280">
        <f t="shared" si="69"/>
        <v>400</v>
      </c>
      <c r="F298" s="282">
        <v>400</v>
      </c>
      <c r="G298" s="240"/>
      <c r="H298" s="240"/>
      <c r="I298" s="239"/>
    </row>
    <row r="299" s="9" customFormat="1" ht="21" customHeight="1" spans="1:9">
      <c r="A299" s="229"/>
      <c r="B299" s="230">
        <v>7</v>
      </c>
      <c r="C299" s="230"/>
      <c r="D299" s="279" t="s">
        <v>312</v>
      </c>
      <c r="E299" s="280">
        <f t="shared" si="69"/>
        <v>100</v>
      </c>
      <c r="F299" s="281">
        <f t="shared" ref="F299:I299" si="77">F300</f>
        <v>0</v>
      </c>
      <c r="G299" s="237">
        <f t="shared" si="77"/>
        <v>0</v>
      </c>
      <c r="H299" s="237">
        <f t="shared" si="77"/>
        <v>100</v>
      </c>
      <c r="I299" s="238">
        <f t="shared" si="77"/>
        <v>0</v>
      </c>
    </row>
    <row r="300" s="9" customFormat="1" ht="21" customHeight="1" spans="1:9">
      <c r="A300" s="229"/>
      <c r="B300" s="230"/>
      <c r="C300" s="230">
        <v>99</v>
      </c>
      <c r="D300" s="279" t="s">
        <v>313</v>
      </c>
      <c r="E300" s="280">
        <f t="shared" si="69"/>
        <v>100</v>
      </c>
      <c r="F300" s="282"/>
      <c r="G300" s="240"/>
      <c r="H300" s="240">
        <v>100</v>
      </c>
      <c r="I300" s="239"/>
    </row>
    <row r="301" s="9" customFormat="1" ht="21" hidden="1" customHeight="1" spans="1:9">
      <c r="A301" s="229"/>
      <c r="B301" s="230">
        <v>8</v>
      </c>
      <c r="C301" s="230"/>
      <c r="D301" s="279" t="s">
        <v>314</v>
      </c>
      <c r="E301" s="280">
        <f t="shared" si="69"/>
        <v>0</v>
      </c>
      <c r="F301" s="281">
        <f t="shared" ref="F301:I301" si="78">SUM(F302:F305)</f>
        <v>0</v>
      </c>
      <c r="G301" s="237">
        <f t="shared" si="78"/>
        <v>0</v>
      </c>
      <c r="H301" s="237">
        <f t="shared" si="78"/>
        <v>0</v>
      </c>
      <c r="I301" s="238">
        <f t="shared" si="78"/>
        <v>0</v>
      </c>
    </row>
    <row r="302" s="9" customFormat="1" ht="21" hidden="1" customHeight="1" spans="1:9">
      <c r="A302" s="229"/>
      <c r="B302" s="230"/>
      <c r="C302" s="230">
        <v>1</v>
      </c>
      <c r="D302" s="279" t="s">
        <v>315</v>
      </c>
      <c r="E302" s="280">
        <f t="shared" si="69"/>
        <v>0</v>
      </c>
      <c r="F302" s="281"/>
      <c r="G302" s="240"/>
      <c r="H302" s="240"/>
      <c r="I302" s="239"/>
    </row>
    <row r="303" s="9" customFormat="1" ht="21" hidden="1" customHeight="1" spans="1:9">
      <c r="A303" s="229"/>
      <c r="B303" s="230"/>
      <c r="C303" s="230">
        <v>4</v>
      </c>
      <c r="D303" s="279" t="s">
        <v>316</v>
      </c>
      <c r="E303" s="280">
        <f t="shared" si="69"/>
        <v>0</v>
      </c>
      <c r="F303" s="282"/>
      <c r="G303" s="240"/>
      <c r="H303" s="240"/>
      <c r="I303" s="239"/>
    </row>
    <row r="304" s="9" customFormat="1" ht="21" hidden="1" customHeight="1" spans="1:9">
      <c r="A304" s="229"/>
      <c r="B304" s="230"/>
      <c r="C304" s="230">
        <v>5</v>
      </c>
      <c r="D304" s="279" t="s">
        <v>317</v>
      </c>
      <c r="E304" s="280">
        <f t="shared" si="69"/>
        <v>0</v>
      </c>
      <c r="F304" s="282"/>
      <c r="G304" s="240"/>
      <c r="H304" s="240"/>
      <c r="I304" s="239"/>
    </row>
    <row r="305" s="9" customFormat="1" ht="21" hidden="1" customHeight="1" spans="1:9">
      <c r="A305" s="229"/>
      <c r="B305" s="230"/>
      <c r="C305" s="230">
        <v>99</v>
      </c>
      <c r="D305" s="279" t="s">
        <v>318</v>
      </c>
      <c r="E305" s="280">
        <f t="shared" si="69"/>
        <v>0</v>
      </c>
      <c r="F305" s="282"/>
      <c r="G305" s="240"/>
      <c r="H305" s="240"/>
      <c r="I305" s="239"/>
    </row>
    <row r="306" s="9" customFormat="1" ht="21" customHeight="1" spans="1:9">
      <c r="A306" s="229"/>
      <c r="B306" s="230">
        <v>9</v>
      </c>
      <c r="C306" s="230"/>
      <c r="D306" s="279" t="s">
        <v>319</v>
      </c>
      <c r="E306" s="280">
        <f t="shared" si="69"/>
        <v>2320.85</v>
      </c>
      <c r="F306" s="281">
        <f t="shared" ref="F306:I306" si="79">SUM(F307:F309)</f>
        <v>0</v>
      </c>
      <c r="G306" s="237">
        <f t="shared" si="79"/>
        <v>1087.53</v>
      </c>
      <c r="H306" s="237">
        <f t="shared" si="79"/>
        <v>1233.32</v>
      </c>
      <c r="I306" s="238">
        <f t="shared" si="79"/>
        <v>0</v>
      </c>
    </row>
    <row r="307" s="9" customFormat="1" ht="21" customHeight="1" spans="1:9">
      <c r="A307" s="229"/>
      <c r="B307" s="230"/>
      <c r="C307" s="230">
        <v>1</v>
      </c>
      <c r="D307" s="279" t="s">
        <v>320</v>
      </c>
      <c r="E307" s="280">
        <f t="shared" si="69"/>
        <v>1087.53</v>
      </c>
      <c r="F307" s="282"/>
      <c r="G307" s="240">
        <f>705.37+382.16</f>
        <v>1087.53</v>
      </c>
      <c r="H307" s="240"/>
      <c r="I307" s="239"/>
    </row>
    <row r="308" s="9" customFormat="1" ht="21" hidden="1" customHeight="1" spans="1:9">
      <c r="A308" s="229"/>
      <c r="B308" s="230"/>
      <c r="C308" s="230">
        <v>3</v>
      </c>
      <c r="D308" s="279" t="s">
        <v>321</v>
      </c>
      <c r="E308" s="280">
        <f t="shared" si="69"/>
        <v>0</v>
      </c>
      <c r="F308" s="282"/>
      <c r="G308" s="240"/>
      <c r="H308" s="240"/>
      <c r="I308" s="239"/>
    </row>
    <row r="309" s="9" customFormat="1" ht="21" customHeight="1" spans="1:9">
      <c r="A309" s="229"/>
      <c r="B309" s="230"/>
      <c r="C309" s="230">
        <v>99</v>
      </c>
      <c r="D309" s="279" t="s">
        <v>322</v>
      </c>
      <c r="E309" s="280">
        <f t="shared" si="69"/>
        <v>1233.32</v>
      </c>
      <c r="F309" s="282"/>
      <c r="G309" s="240"/>
      <c r="H309" s="240">
        <v>1233.32</v>
      </c>
      <c r="I309" s="239"/>
    </row>
    <row r="310" s="9" customFormat="1" ht="21" customHeight="1" spans="1:9">
      <c r="A310" s="229"/>
      <c r="B310" s="230">
        <v>10</v>
      </c>
      <c r="C310" s="230"/>
      <c r="D310" s="279" t="s">
        <v>323</v>
      </c>
      <c r="E310" s="280">
        <f t="shared" si="69"/>
        <v>309.22</v>
      </c>
      <c r="F310" s="281">
        <f t="shared" ref="F310:I310" si="80">SUM(F311:F313)</f>
        <v>0</v>
      </c>
      <c r="G310" s="237">
        <f t="shared" si="80"/>
        <v>115.47</v>
      </c>
      <c r="H310" s="237">
        <f t="shared" si="80"/>
        <v>0</v>
      </c>
      <c r="I310" s="238">
        <f t="shared" si="80"/>
        <v>193.75</v>
      </c>
    </row>
    <row r="311" s="9" customFormat="1" ht="21" customHeight="1" spans="1:9">
      <c r="A311" s="229"/>
      <c r="B311" s="230"/>
      <c r="C311" s="230">
        <v>2</v>
      </c>
      <c r="D311" s="279" t="s">
        <v>324</v>
      </c>
      <c r="E311" s="280">
        <f t="shared" si="69"/>
        <v>307.06</v>
      </c>
      <c r="F311" s="282"/>
      <c r="G311" s="282">
        <v>113.31</v>
      </c>
      <c r="H311" s="240"/>
      <c r="I311" s="239">
        <v>193.75</v>
      </c>
    </row>
    <row r="312" s="9" customFormat="1" ht="21" customHeight="1" spans="1:9">
      <c r="A312" s="229"/>
      <c r="B312" s="230"/>
      <c r="C312" s="230">
        <v>1</v>
      </c>
      <c r="D312" s="279" t="s">
        <v>325</v>
      </c>
      <c r="E312" s="280">
        <f t="shared" si="69"/>
        <v>2.16</v>
      </c>
      <c r="F312" s="282"/>
      <c r="G312" s="240">
        <v>2.16</v>
      </c>
      <c r="H312" s="240"/>
      <c r="I312" s="239"/>
    </row>
    <row r="313" s="9" customFormat="1" ht="21" hidden="1" customHeight="1" spans="1:9">
      <c r="A313" s="229"/>
      <c r="B313" s="230"/>
      <c r="C313" s="230">
        <v>99</v>
      </c>
      <c r="D313" s="279" t="s">
        <v>326</v>
      </c>
      <c r="E313" s="280">
        <f t="shared" si="69"/>
        <v>0</v>
      </c>
      <c r="F313" s="282"/>
      <c r="G313" s="240"/>
      <c r="H313" s="240"/>
      <c r="I313" s="239"/>
    </row>
    <row r="314" s="9" customFormat="1" ht="21" customHeight="1" spans="1:9">
      <c r="A314" s="229"/>
      <c r="B314" s="230">
        <v>11</v>
      </c>
      <c r="C314" s="230"/>
      <c r="D314" s="279" t="s">
        <v>327</v>
      </c>
      <c r="E314" s="280">
        <f t="shared" si="69"/>
        <v>1211.719085</v>
      </c>
      <c r="F314" s="281">
        <f t="shared" ref="F314:I314" si="81">SUM(F315:F318)</f>
        <v>0</v>
      </c>
      <c r="G314" s="237">
        <f t="shared" si="81"/>
        <v>185.319085</v>
      </c>
      <c r="H314" s="237">
        <f t="shared" si="81"/>
        <v>430.6</v>
      </c>
      <c r="I314" s="238">
        <f t="shared" si="81"/>
        <v>595.8</v>
      </c>
    </row>
    <row r="315" s="9" customFormat="1" ht="21" customHeight="1" spans="1:9">
      <c r="A315" s="229"/>
      <c r="B315" s="230"/>
      <c r="C315" s="230">
        <v>1</v>
      </c>
      <c r="D315" s="279" t="s">
        <v>98</v>
      </c>
      <c r="E315" s="280">
        <f t="shared" si="69"/>
        <v>83.319085</v>
      </c>
      <c r="F315" s="282"/>
      <c r="G315" s="240">
        <v>83.319085</v>
      </c>
      <c r="H315" s="240"/>
      <c r="I315" s="239"/>
    </row>
    <row r="316" s="9" customFormat="1" ht="21" hidden="1" customHeight="1" spans="1:9">
      <c r="A316" s="229"/>
      <c r="B316" s="230"/>
      <c r="C316" s="230">
        <v>2</v>
      </c>
      <c r="D316" s="279" t="s">
        <v>298</v>
      </c>
      <c r="E316" s="280">
        <f t="shared" si="69"/>
        <v>0</v>
      </c>
      <c r="F316" s="282"/>
      <c r="G316" s="240"/>
      <c r="H316" s="240"/>
      <c r="I316" s="239"/>
    </row>
    <row r="317" s="9" customFormat="1" ht="21" hidden="1" customHeight="1" spans="1:9">
      <c r="A317" s="229"/>
      <c r="B317" s="230"/>
      <c r="C317" s="230">
        <v>4</v>
      </c>
      <c r="D317" s="279" t="s">
        <v>328</v>
      </c>
      <c r="E317" s="280">
        <f t="shared" si="69"/>
        <v>0</v>
      </c>
      <c r="F317" s="282"/>
      <c r="G317" s="240"/>
      <c r="H317" s="240"/>
      <c r="I317" s="239"/>
    </row>
    <row r="318" s="9" customFormat="1" ht="21" customHeight="1" spans="1:9">
      <c r="A318" s="229"/>
      <c r="B318" s="230"/>
      <c r="C318" s="230">
        <v>7</v>
      </c>
      <c r="D318" s="279" t="s">
        <v>329</v>
      </c>
      <c r="E318" s="280">
        <f t="shared" si="69"/>
        <v>1128.4</v>
      </c>
      <c r="F318" s="282"/>
      <c r="G318" s="240">
        <v>102</v>
      </c>
      <c r="H318" s="237">
        <v>430.6</v>
      </c>
      <c r="I318" s="238">
        <v>595.8</v>
      </c>
    </row>
    <row r="319" s="9" customFormat="1" ht="21" customHeight="1" spans="1:9">
      <c r="A319" s="229"/>
      <c r="B319" s="230">
        <v>16</v>
      </c>
      <c r="C319" s="230"/>
      <c r="D319" s="279" t="s">
        <v>330</v>
      </c>
      <c r="E319" s="280">
        <f t="shared" si="69"/>
        <v>33.278989</v>
      </c>
      <c r="F319" s="281">
        <f t="shared" ref="F319:H319" si="82">SUM(F320:F321)</f>
        <v>0</v>
      </c>
      <c r="G319" s="237">
        <f t="shared" si="82"/>
        <v>33.278989</v>
      </c>
      <c r="H319" s="237">
        <f t="shared" si="82"/>
        <v>0</v>
      </c>
      <c r="I319" s="238"/>
    </row>
    <row r="320" s="9" customFormat="1" ht="21" customHeight="1" spans="1:9">
      <c r="A320" s="229"/>
      <c r="B320" s="230"/>
      <c r="C320" s="230">
        <v>1</v>
      </c>
      <c r="D320" s="279" t="s">
        <v>331</v>
      </c>
      <c r="E320" s="280">
        <f t="shared" si="69"/>
        <v>33.278989</v>
      </c>
      <c r="F320" s="281"/>
      <c r="G320" s="237">
        <v>33.278989</v>
      </c>
      <c r="H320" s="237"/>
      <c r="I320" s="238"/>
    </row>
    <row r="321" s="9" customFormat="1" ht="21" hidden="1" customHeight="1" spans="1:9">
      <c r="A321" s="229"/>
      <c r="B321" s="230"/>
      <c r="C321" s="230">
        <v>2</v>
      </c>
      <c r="D321" s="279" t="s">
        <v>298</v>
      </c>
      <c r="E321" s="280">
        <f t="shared" si="69"/>
        <v>0</v>
      </c>
      <c r="F321" s="282"/>
      <c r="G321" s="240"/>
      <c r="H321" s="240"/>
      <c r="I321" s="239"/>
    </row>
    <row r="322" s="214" customFormat="1" ht="21" customHeight="1" spans="1:9">
      <c r="A322" s="229"/>
      <c r="B322" s="230">
        <v>19</v>
      </c>
      <c r="C322" s="230"/>
      <c r="D322" s="279" t="s">
        <v>332</v>
      </c>
      <c r="E322" s="280">
        <f t="shared" si="69"/>
        <v>3297</v>
      </c>
      <c r="F322" s="281">
        <f t="shared" ref="F322:H322" si="83">F323+F324</f>
        <v>0</v>
      </c>
      <c r="G322" s="237">
        <f t="shared" si="83"/>
        <v>0</v>
      </c>
      <c r="H322" s="237">
        <f t="shared" si="83"/>
        <v>3297</v>
      </c>
      <c r="I322" s="238"/>
    </row>
    <row r="323" s="9" customFormat="1" ht="21" customHeight="1" spans="1:9">
      <c r="A323" s="229"/>
      <c r="B323" s="230"/>
      <c r="C323" s="230">
        <v>1</v>
      </c>
      <c r="D323" s="279" t="s">
        <v>333</v>
      </c>
      <c r="E323" s="280">
        <f t="shared" si="69"/>
        <v>3297</v>
      </c>
      <c r="F323" s="282"/>
      <c r="G323" s="240"/>
      <c r="H323" s="240">
        <v>3297</v>
      </c>
      <c r="I323" s="239"/>
    </row>
    <row r="324" s="9" customFormat="1" ht="21" hidden="1" customHeight="1" spans="1:9">
      <c r="A324" s="229"/>
      <c r="B324" s="230"/>
      <c r="C324" s="230">
        <v>2</v>
      </c>
      <c r="D324" s="279" t="s">
        <v>334</v>
      </c>
      <c r="E324" s="280">
        <f t="shared" si="69"/>
        <v>0</v>
      </c>
      <c r="F324" s="282"/>
      <c r="G324" s="240"/>
      <c r="H324" s="240"/>
      <c r="I324" s="239"/>
    </row>
    <row r="325" s="9" customFormat="1" ht="21" customHeight="1" spans="1:9">
      <c r="A325" s="229"/>
      <c r="B325" s="230">
        <v>20</v>
      </c>
      <c r="C325" s="230"/>
      <c r="D325" s="279" t="s">
        <v>335</v>
      </c>
      <c r="E325" s="280">
        <f t="shared" si="69"/>
        <v>247.14</v>
      </c>
      <c r="F325" s="281">
        <f t="shared" ref="F325:H325" si="84">SUM(F326:F327)</f>
        <v>0</v>
      </c>
      <c r="G325" s="237">
        <f t="shared" si="84"/>
        <v>0</v>
      </c>
      <c r="H325" s="237">
        <f t="shared" si="84"/>
        <v>247.14</v>
      </c>
      <c r="I325" s="238"/>
    </row>
    <row r="326" s="9" customFormat="1" ht="21" customHeight="1" spans="1:9">
      <c r="A326" s="229"/>
      <c r="B326" s="230"/>
      <c r="C326" s="230">
        <v>1</v>
      </c>
      <c r="D326" s="279" t="s">
        <v>336</v>
      </c>
      <c r="E326" s="280">
        <f t="shared" si="69"/>
        <v>247.14</v>
      </c>
      <c r="F326" s="282"/>
      <c r="G326" s="240"/>
      <c r="H326" s="240">
        <v>247.14</v>
      </c>
      <c r="I326" s="239"/>
    </row>
    <row r="327" s="9" customFormat="1" ht="21" hidden="1" customHeight="1" spans="1:9">
      <c r="A327" s="229"/>
      <c r="B327" s="230"/>
      <c r="C327" s="230">
        <v>2</v>
      </c>
      <c r="D327" s="279" t="s">
        <v>337</v>
      </c>
      <c r="E327" s="280">
        <f t="shared" ref="E327:E390" si="85">F327+G327+H327+I327</f>
        <v>0</v>
      </c>
      <c r="F327" s="282"/>
      <c r="G327" s="240"/>
      <c r="H327" s="240"/>
      <c r="I327" s="239"/>
    </row>
    <row r="328" s="9" customFormat="1" ht="21" customHeight="1" spans="1:9">
      <c r="A328" s="229"/>
      <c r="B328" s="230">
        <v>25</v>
      </c>
      <c r="C328" s="230"/>
      <c r="D328" s="279" t="s">
        <v>338</v>
      </c>
      <c r="E328" s="280">
        <f t="shared" si="85"/>
        <v>455.36</v>
      </c>
      <c r="F328" s="281">
        <f t="shared" ref="F328:H328" si="86">F329</f>
        <v>0</v>
      </c>
      <c r="G328" s="237">
        <f t="shared" si="86"/>
        <v>0</v>
      </c>
      <c r="H328" s="237">
        <f t="shared" si="86"/>
        <v>455.36</v>
      </c>
      <c r="I328" s="238"/>
    </row>
    <row r="329" s="9" customFormat="1" ht="21" customHeight="1" spans="1:9">
      <c r="A329" s="229"/>
      <c r="B329" s="230"/>
      <c r="C329" s="230">
        <v>1</v>
      </c>
      <c r="D329" s="279" t="s">
        <v>339</v>
      </c>
      <c r="E329" s="280">
        <f t="shared" si="85"/>
        <v>455.36</v>
      </c>
      <c r="F329" s="282"/>
      <c r="G329" s="240"/>
      <c r="H329" s="240">
        <v>455.36</v>
      </c>
      <c r="I329" s="239"/>
    </row>
    <row r="330" s="9" customFormat="1" ht="21" customHeight="1" spans="1:9">
      <c r="A330" s="229"/>
      <c r="B330" s="230">
        <v>26</v>
      </c>
      <c r="C330" s="230"/>
      <c r="D330" s="279" t="s">
        <v>340</v>
      </c>
      <c r="E330" s="280">
        <f t="shared" si="85"/>
        <v>2588</v>
      </c>
      <c r="F330" s="281">
        <f>SUM(F331:F333)</f>
        <v>0</v>
      </c>
      <c r="G330" s="237">
        <f>SUM(G331:G333)</f>
        <v>291.71</v>
      </c>
      <c r="H330" s="237">
        <f>SUM(H331:H332)</f>
        <v>1983.16</v>
      </c>
      <c r="I330" s="238">
        <f>SUM(I331:I332)</f>
        <v>313.13</v>
      </c>
    </row>
    <row r="331" s="9" customFormat="1" ht="21" hidden="1" customHeight="1" spans="1:9">
      <c r="A331" s="229"/>
      <c r="B331" s="230"/>
      <c r="C331" s="230">
        <v>1</v>
      </c>
      <c r="D331" s="279" t="s">
        <v>341</v>
      </c>
      <c r="E331" s="280">
        <f t="shared" si="85"/>
        <v>0</v>
      </c>
      <c r="F331" s="282"/>
      <c r="G331" s="240"/>
      <c r="H331" s="240"/>
      <c r="I331" s="239"/>
    </row>
    <row r="332" s="9" customFormat="1" ht="21" customHeight="1" spans="1:9">
      <c r="A332" s="229"/>
      <c r="B332" s="230"/>
      <c r="C332" s="230">
        <v>2</v>
      </c>
      <c r="D332" s="279" t="s">
        <v>342</v>
      </c>
      <c r="E332" s="280">
        <f t="shared" si="85"/>
        <v>2588</v>
      </c>
      <c r="F332" s="282"/>
      <c r="G332" s="282">
        <v>291.71</v>
      </c>
      <c r="H332" s="237">
        <v>1983.16</v>
      </c>
      <c r="I332" s="238">
        <v>313.13</v>
      </c>
    </row>
    <row r="333" s="9" customFormat="1" ht="21" hidden="1" customHeight="1" spans="1:9">
      <c r="A333" s="229"/>
      <c r="B333" s="230"/>
      <c r="C333" s="230">
        <v>99</v>
      </c>
      <c r="D333" s="279" t="s">
        <v>343</v>
      </c>
      <c r="E333" s="280">
        <f t="shared" si="85"/>
        <v>0</v>
      </c>
      <c r="F333" s="282"/>
      <c r="G333" s="240"/>
      <c r="H333" s="237"/>
      <c r="I333" s="238"/>
    </row>
    <row r="334" s="9" customFormat="1" ht="21" hidden="1" customHeight="1" spans="1:9">
      <c r="A334" s="229"/>
      <c r="B334" s="230">
        <v>27</v>
      </c>
      <c r="C334" s="230"/>
      <c r="D334" s="279" t="s">
        <v>344</v>
      </c>
      <c r="E334" s="280">
        <f t="shared" si="85"/>
        <v>0</v>
      </c>
      <c r="F334" s="282"/>
      <c r="G334" s="240"/>
      <c r="H334" s="237"/>
      <c r="I334" s="238"/>
    </row>
    <row r="335" s="9" customFormat="1" ht="21" customHeight="1" spans="1:9">
      <c r="A335" s="229"/>
      <c r="B335" s="230">
        <v>28</v>
      </c>
      <c r="C335" s="230"/>
      <c r="D335" s="279" t="s">
        <v>345</v>
      </c>
      <c r="E335" s="280">
        <f t="shared" si="85"/>
        <v>206.290822</v>
      </c>
      <c r="F335" s="282">
        <f t="shared" ref="F335:I335" si="87">SUM(F336:F338)</f>
        <v>0</v>
      </c>
      <c r="G335" s="240">
        <f t="shared" si="87"/>
        <v>206.290822</v>
      </c>
      <c r="H335" s="240">
        <f t="shared" si="87"/>
        <v>0</v>
      </c>
      <c r="I335" s="239">
        <f t="shared" si="87"/>
        <v>0</v>
      </c>
    </row>
    <row r="336" s="9" customFormat="1" ht="21" customHeight="1" spans="1:9">
      <c r="A336" s="229"/>
      <c r="B336" s="230"/>
      <c r="C336" s="230">
        <v>1</v>
      </c>
      <c r="D336" s="279" t="s">
        <v>98</v>
      </c>
      <c r="E336" s="280">
        <f t="shared" si="85"/>
        <v>206.290822</v>
      </c>
      <c r="F336" s="282"/>
      <c r="G336" s="240">
        <v>206.290822</v>
      </c>
      <c r="H336" s="237"/>
      <c r="I336" s="238"/>
    </row>
    <row r="337" s="9" customFormat="1" ht="21" hidden="1" customHeight="1" spans="1:9">
      <c r="A337" s="229"/>
      <c r="B337" s="230"/>
      <c r="C337" s="230">
        <v>2</v>
      </c>
      <c r="D337" s="279" t="s">
        <v>99</v>
      </c>
      <c r="E337" s="280">
        <f t="shared" si="85"/>
        <v>0</v>
      </c>
      <c r="F337" s="282"/>
      <c r="G337" s="240"/>
      <c r="H337" s="237"/>
      <c r="I337" s="238"/>
    </row>
    <row r="338" s="9" customFormat="1" ht="21" hidden="1" customHeight="1" spans="1:9">
      <c r="A338" s="229"/>
      <c r="B338" s="230"/>
      <c r="C338" s="230">
        <v>99</v>
      </c>
      <c r="D338" s="279" t="s">
        <v>346</v>
      </c>
      <c r="E338" s="280">
        <f t="shared" si="85"/>
        <v>0</v>
      </c>
      <c r="F338" s="282"/>
      <c r="G338" s="240"/>
      <c r="H338" s="237"/>
      <c r="I338" s="238"/>
    </row>
    <row r="339" s="9" customFormat="1" ht="21" customHeight="1" spans="1:9">
      <c r="A339" s="229"/>
      <c r="B339" s="230">
        <v>99</v>
      </c>
      <c r="C339" s="230"/>
      <c r="D339" s="279" t="s">
        <v>347</v>
      </c>
      <c r="E339" s="280">
        <f t="shared" si="85"/>
        <v>200</v>
      </c>
      <c r="F339" s="281">
        <f t="shared" ref="F339:H339" si="88">F340</f>
        <v>200</v>
      </c>
      <c r="G339" s="237">
        <f t="shared" si="88"/>
        <v>0</v>
      </c>
      <c r="H339" s="237">
        <f t="shared" si="88"/>
        <v>0</v>
      </c>
      <c r="I339" s="238"/>
    </row>
    <row r="340" s="9" customFormat="1" ht="21" customHeight="1" spans="1:9">
      <c r="A340" s="284"/>
      <c r="B340" s="285"/>
      <c r="C340" s="285">
        <v>99</v>
      </c>
      <c r="D340" s="286" t="s">
        <v>348</v>
      </c>
      <c r="E340" s="287">
        <f t="shared" si="85"/>
        <v>200</v>
      </c>
      <c r="F340" s="288">
        <v>200</v>
      </c>
      <c r="G340" s="289"/>
      <c r="H340" s="289"/>
      <c r="I340" s="290"/>
    </row>
    <row r="341" s="9" customFormat="1" ht="21" customHeight="1" spans="1:9">
      <c r="A341" s="264">
        <v>210</v>
      </c>
      <c r="B341" s="265"/>
      <c r="C341" s="265"/>
      <c r="D341" s="271" t="s">
        <v>349</v>
      </c>
      <c r="E341" s="267">
        <f t="shared" si="85"/>
        <v>11366.439773</v>
      </c>
      <c r="F341" s="268">
        <f t="shared" ref="F341:I341" si="89">F342+F346+F349+F358+F361+F364+F369+F375+F367+F368+F373</f>
        <v>600</v>
      </c>
      <c r="G341" s="268">
        <f t="shared" si="89"/>
        <v>4119.959773</v>
      </c>
      <c r="H341" s="268">
        <f t="shared" si="89"/>
        <v>5342.69</v>
      </c>
      <c r="I341" s="291">
        <f t="shared" si="89"/>
        <v>1303.79</v>
      </c>
    </row>
    <row r="342" s="9" customFormat="1" ht="21" customHeight="1" spans="1:9">
      <c r="A342" s="272"/>
      <c r="B342" s="273">
        <v>1</v>
      </c>
      <c r="C342" s="273"/>
      <c r="D342" s="274" t="s">
        <v>350</v>
      </c>
      <c r="E342" s="275">
        <f t="shared" si="85"/>
        <v>452.335601</v>
      </c>
      <c r="F342" s="276">
        <f t="shared" ref="F342:I342" si="90">SUM(F343:F345)</f>
        <v>0</v>
      </c>
      <c r="G342" s="277">
        <f t="shared" si="90"/>
        <v>452.335601</v>
      </c>
      <c r="H342" s="277">
        <f t="shared" si="90"/>
        <v>0</v>
      </c>
      <c r="I342" s="278">
        <f t="shared" si="90"/>
        <v>0</v>
      </c>
    </row>
    <row r="343" s="9" customFormat="1" ht="21" customHeight="1" spans="1:9">
      <c r="A343" s="229"/>
      <c r="B343" s="230"/>
      <c r="C343" s="230">
        <v>1</v>
      </c>
      <c r="D343" s="279" t="s">
        <v>98</v>
      </c>
      <c r="E343" s="280">
        <f t="shared" si="85"/>
        <v>452.335601</v>
      </c>
      <c r="F343" s="281"/>
      <c r="G343" s="240">
        <v>452.335601</v>
      </c>
      <c r="H343" s="240"/>
      <c r="I343" s="239"/>
    </row>
    <row r="344" s="9" customFormat="1" ht="21" hidden="1" customHeight="1" spans="1:9">
      <c r="A344" s="229"/>
      <c r="B344" s="230"/>
      <c r="C344" s="230">
        <v>2</v>
      </c>
      <c r="D344" s="279" t="s">
        <v>99</v>
      </c>
      <c r="E344" s="280">
        <f t="shared" si="85"/>
        <v>0</v>
      </c>
      <c r="F344" s="282"/>
      <c r="G344" s="240"/>
      <c r="H344" s="240"/>
      <c r="I344" s="239"/>
    </row>
    <row r="345" s="9" customFormat="1" ht="21" hidden="1" customHeight="1" spans="1:9">
      <c r="A345" s="229"/>
      <c r="B345" s="230"/>
      <c r="C345" s="230">
        <v>99</v>
      </c>
      <c r="D345" s="279" t="s">
        <v>351</v>
      </c>
      <c r="E345" s="280">
        <f t="shared" si="85"/>
        <v>0</v>
      </c>
      <c r="F345" s="282"/>
      <c r="G345" s="240"/>
      <c r="H345" s="240"/>
      <c r="I345" s="239"/>
    </row>
    <row r="346" s="9" customFormat="1" ht="21" customHeight="1" spans="1:9">
      <c r="A346" s="229"/>
      <c r="B346" s="230">
        <v>3</v>
      </c>
      <c r="C346" s="230"/>
      <c r="D346" s="279" t="s">
        <v>352</v>
      </c>
      <c r="E346" s="280">
        <f t="shared" si="85"/>
        <v>757</v>
      </c>
      <c r="F346" s="281">
        <f t="shared" ref="F346:H346" si="91">SUM(F347:F348)</f>
        <v>0</v>
      </c>
      <c r="G346" s="237">
        <f t="shared" si="91"/>
        <v>575</v>
      </c>
      <c r="H346" s="237">
        <f t="shared" si="91"/>
        <v>182</v>
      </c>
      <c r="I346" s="238"/>
    </row>
    <row r="347" s="9" customFormat="1" ht="21" customHeight="1" spans="1:9">
      <c r="A347" s="229"/>
      <c r="B347" s="230"/>
      <c r="C347" s="230">
        <v>1</v>
      </c>
      <c r="D347" s="279" t="s">
        <v>353</v>
      </c>
      <c r="E347" s="280">
        <f t="shared" si="85"/>
        <v>300</v>
      </c>
      <c r="F347" s="282"/>
      <c r="G347" s="240">
        <v>300</v>
      </c>
      <c r="H347" s="240"/>
      <c r="I347" s="239"/>
    </row>
    <row r="348" s="9" customFormat="1" ht="21" customHeight="1" spans="1:9">
      <c r="A348" s="229"/>
      <c r="B348" s="230"/>
      <c r="C348" s="230">
        <v>99</v>
      </c>
      <c r="D348" s="279" t="s">
        <v>354</v>
      </c>
      <c r="E348" s="280">
        <f t="shared" si="85"/>
        <v>457</v>
      </c>
      <c r="F348" s="281"/>
      <c r="G348" s="240">
        <v>275</v>
      </c>
      <c r="H348" s="240">
        <v>182</v>
      </c>
      <c r="I348" s="239"/>
    </row>
    <row r="349" s="9" customFormat="1" ht="21" customHeight="1" spans="1:9">
      <c r="A349" s="229"/>
      <c r="B349" s="230">
        <v>4</v>
      </c>
      <c r="C349" s="230"/>
      <c r="D349" s="279" t="s">
        <v>355</v>
      </c>
      <c r="E349" s="280">
        <f t="shared" si="85"/>
        <v>6370.132068</v>
      </c>
      <c r="F349" s="281">
        <f t="shared" ref="F349:I349" si="92">SUM(F350:F357)</f>
        <v>600</v>
      </c>
      <c r="G349" s="237">
        <f t="shared" si="92"/>
        <v>1041.132068</v>
      </c>
      <c r="H349" s="237">
        <f t="shared" si="92"/>
        <v>3837.83</v>
      </c>
      <c r="I349" s="238">
        <f t="shared" si="92"/>
        <v>891.17</v>
      </c>
    </row>
    <row r="350" s="9" customFormat="1" ht="21" customHeight="1" spans="1:9">
      <c r="A350" s="229"/>
      <c r="B350" s="230"/>
      <c r="C350" s="230">
        <v>1</v>
      </c>
      <c r="D350" s="279" t="s">
        <v>356</v>
      </c>
      <c r="E350" s="280">
        <f t="shared" si="85"/>
        <v>428.148414</v>
      </c>
      <c r="F350" s="281"/>
      <c r="G350" s="240">
        <v>428.148414</v>
      </c>
      <c r="H350" s="240"/>
      <c r="I350" s="239"/>
    </row>
    <row r="351" s="9" customFormat="1" ht="21" hidden="1" customHeight="1" spans="1:9">
      <c r="A351" s="229"/>
      <c r="B351" s="230"/>
      <c r="C351" s="230">
        <v>2</v>
      </c>
      <c r="D351" s="279" t="s">
        <v>357</v>
      </c>
      <c r="E351" s="280">
        <f t="shared" si="85"/>
        <v>0</v>
      </c>
      <c r="F351" s="282"/>
      <c r="G351" s="240"/>
      <c r="H351" s="240"/>
      <c r="I351" s="239"/>
    </row>
    <row r="352" s="9" customFormat="1" ht="21" customHeight="1" spans="1:9">
      <c r="A352" s="229"/>
      <c r="B352" s="230"/>
      <c r="C352" s="230">
        <v>3</v>
      </c>
      <c r="D352" s="279" t="s">
        <v>358</v>
      </c>
      <c r="E352" s="280">
        <f t="shared" si="85"/>
        <v>300.673654</v>
      </c>
      <c r="F352" s="281"/>
      <c r="G352" s="240">
        <v>300.673654</v>
      </c>
      <c r="H352" s="240"/>
      <c r="I352" s="239"/>
    </row>
    <row r="353" s="9" customFormat="1" ht="21" hidden="1" customHeight="1" spans="1:9">
      <c r="A353" s="229"/>
      <c r="B353" s="230"/>
      <c r="C353" s="230">
        <v>6</v>
      </c>
      <c r="D353" s="279" t="s">
        <v>359</v>
      </c>
      <c r="E353" s="280">
        <f t="shared" si="85"/>
        <v>0</v>
      </c>
      <c r="F353" s="282"/>
      <c r="G353" s="240"/>
      <c r="H353" s="240"/>
      <c r="I353" s="239"/>
    </row>
    <row r="354" s="9" customFormat="1" ht="21" customHeight="1" spans="1:9">
      <c r="A354" s="229"/>
      <c r="B354" s="230"/>
      <c r="C354" s="230">
        <v>8</v>
      </c>
      <c r="D354" s="279" t="s">
        <v>360</v>
      </c>
      <c r="E354" s="280">
        <f t="shared" si="85"/>
        <v>5477.31</v>
      </c>
      <c r="F354" s="282">
        <v>600</v>
      </c>
      <c r="G354" s="240">
        <v>312.31</v>
      </c>
      <c r="H354" s="240">
        <v>3837.83</v>
      </c>
      <c r="I354" s="239">
        <v>727.17</v>
      </c>
    </row>
    <row r="355" s="9" customFormat="1" ht="21" customHeight="1" spans="1:9">
      <c r="A355" s="229"/>
      <c r="B355" s="230"/>
      <c r="C355" s="230">
        <v>9</v>
      </c>
      <c r="D355" s="279" t="s">
        <v>361</v>
      </c>
      <c r="E355" s="280">
        <f t="shared" si="85"/>
        <v>150</v>
      </c>
      <c r="F355" s="282"/>
      <c r="G355" s="240"/>
      <c r="H355" s="240"/>
      <c r="I355" s="239">
        <v>150</v>
      </c>
    </row>
    <row r="356" s="9" customFormat="1" ht="21" hidden="1" customHeight="1" spans="1:9">
      <c r="A356" s="229"/>
      <c r="B356" s="230"/>
      <c r="C356" s="230">
        <v>10</v>
      </c>
      <c r="D356" s="279" t="s">
        <v>362</v>
      </c>
      <c r="E356" s="280">
        <f t="shared" si="85"/>
        <v>0</v>
      </c>
      <c r="F356" s="282"/>
      <c r="G356" s="240"/>
      <c r="H356" s="240"/>
      <c r="I356" s="239"/>
    </row>
    <row r="357" s="9" customFormat="1" ht="21" customHeight="1" spans="1:9">
      <c r="A357" s="229"/>
      <c r="B357" s="230"/>
      <c r="C357" s="230">
        <v>99</v>
      </c>
      <c r="D357" s="279" t="s">
        <v>363</v>
      </c>
      <c r="E357" s="280">
        <f t="shared" si="85"/>
        <v>14</v>
      </c>
      <c r="F357" s="282"/>
      <c r="G357" s="240"/>
      <c r="H357" s="240"/>
      <c r="I357" s="239">
        <v>14</v>
      </c>
    </row>
    <row r="358" s="9" customFormat="1" ht="21" customHeight="1" spans="1:9">
      <c r="A358" s="229"/>
      <c r="B358" s="230">
        <v>7</v>
      </c>
      <c r="C358" s="230"/>
      <c r="D358" s="279" t="s">
        <v>364</v>
      </c>
      <c r="E358" s="280">
        <f t="shared" si="85"/>
        <v>1355.78</v>
      </c>
      <c r="F358" s="281">
        <f t="shared" ref="F358:I358" si="93">SUM(F359:F360)</f>
        <v>0</v>
      </c>
      <c r="G358" s="237">
        <f t="shared" si="93"/>
        <v>370.3</v>
      </c>
      <c r="H358" s="237">
        <f t="shared" si="93"/>
        <v>772.86</v>
      </c>
      <c r="I358" s="238">
        <f t="shared" si="93"/>
        <v>212.62</v>
      </c>
    </row>
    <row r="359" s="9" customFormat="1" ht="21" customHeight="1" spans="1:9">
      <c r="A359" s="229"/>
      <c r="B359" s="230"/>
      <c r="C359" s="230">
        <v>17</v>
      </c>
      <c r="D359" s="279" t="s">
        <v>365</v>
      </c>
      <c r="E359" s="280">
        <f t="shared" si="85"/>
        <v>411.99</v>
      </c>
      <c r="F359" s="282"/>
      <c r="G359" s="240">
        <v>370.3</v>
      </c>
      <c r="H359" s="240">
        <v>23.82</v>
      </c>
      <c r="I359" s="239">
        <v>17.87</v>
      </c>
    </row>
    <row r="360" s="9" customFormat="1" ht="21" customHeight="1" spans="1:9">
      <c r="A360" s="229"/>
      <c r="B360" s="230"/>
      <c r="C360" s="230">
        <v>99</v>
      </c>
      <c r="D360" s="279" t="s">
        <v>366</v>
      </c>
      <c r="E360" s="280">
        <f t="shared" si="85"/>
        <v>943.79</v>
      </c>
      <c r="F360" s="282"/>
      <c r="G360" s="240"/>
      <c r="H360" s="240">
        <v>749.04</v>
      </c>
      <c r="I360" s="239">
        <v>194.75</v>
      </c>
    </row>
    <row r="361" s="9" customFormat="1" ht="21" hidden="1" customHeight="1" spans="1:9">
      <c r="A361" s="229"/>
      <c r="B361" s="230">
        <v>11</v>
      </c>
      <c r="C361" s="230"/>
      <c r="D361" s="279" t="s">
        <v>367</v>
      </c>
      <c r="E361" s="280">
        <f t="shared" si="85"/>
        <v>0</v>
      </c>
      <c r="F361" s="281">
        <f>F362</f>
        <v>0</v>
      </c>
      <c r="G361" s="237">
        <f>G362+G363</f>
        <v>0</v>
      </c>
      <c r="H361" s="237">
        <f>H362</f>
        <v>0</v>
      </c>
      <c r="I361" s="238"/>
    </row>
    <row r="362" s="9" customFormat="1" ht="21" hidden="1" customHeight="1" spans="1:9">
      <c r="A362" s="229"/>
      <c r="B362" s="230"/>
      <c r="C362" s="230">
        <v>3</v>
      </c>
      <c r="D362" s="279" t="s">
        <v>368</v>
      </c>
      <c r="E362" s="280">
        <f t="shared" si="85"/>
        <v>0</v>
      </c>
      <c r="F362" s="282"/>
      <c r="G362" s="240"/>
      <c r="H362" s="240"/>
      <c r="I362" s="239"/>
    </row>
    <row r="363" s="9" customFormat="1" ht="21" hidden="1" customHeight="1" spans="1:9">
      <c r="A363" s="229"/>
      <c r="B363" s="230"/>
      <c r="C363" s="230">
        <v>99</v>
      </c>
      <c r="D363" s="279" t="s">
        <v>369</v>
      </c>
      <c r="E363" s="280">
        <f t="shared" si="85"/>
        <v>0</v>
      </c>
      <c r="F363" s="282"/>
      <c r="G363" s="240"/>
      <c r="H363" s="240"/>
      <c r="I363" s="239"/>
    </row>
    <row r="364" s="9" customFormat="1" ht="21" customHeight="1" spans="1:9">
      <c r="A364" s="229"/>
      <c r="B364" s="230">
        <v>12</v>
      </c>
      <c r="C364" s="230"/>
      <c r="D364" s="279" t="s">
        <v>370</v>
      </c>
      <c r="E364" s="280">
        <f t="shared" si="85"/>
        <v>1364.9</v>
      </c>
      <c r="F364" s="281">
        <f t="shared" ref="F364:I364" si="94">SUM(F365:F366)</f>
        <v>0</v>
      </c>
      <c r="G364" s="237">
        <f t="shared" si="94"/>
        <v>1364.9</v>
      </c>
      <c r="H364" s="237">
        <f t="shared" si="94"/>
        <v>0</v>
      </c>
      <c r="I364" s="238">
        <f t="shared" si="94"/>
        <v>0</v>
      </c>
    </row>
    <row r="365" s="9" customFormat="1" ht="21" hidden="1" customHeight="1" spans="1:9">
      <c r="A365" s="229"/>
      <c r="B365" s="230"/>
      <c r="C365" s="230">
        <v>1</v>
      </c>
      <c r="D365" s="279" t="s">
        <v>371</v>
      </c>
      <c r="E365" s="280">
        <f t="shared" si="85"/>
        <v>0</v>
      </c>
      <c r="F365" s="282"/>
      <c r="G365" s="240"/>
      <c r="H365" s="240"/>
      <c r="I365" s="239"/>
    </row>
    <row r="366" s="9" customFormat="1" ht="21" customHeight="1" spans="1:9">
      <c r="A366" s="229"/>
      <c r="B366" s="230"/>
      <c r="C366" s="230">
        <v>2</v>
      </c>
      <c r="D366" s="279" t="s">
        <v>372</v>
      </c>
      <c r="E366" s="280">
        <f t="shared" si="85"/>
        <v>1364.9</v>
      </c>
      <c r="F366" s="282"/>
      <c r="G366" s="240">
        <v>1364.9</v>
      </c>
      <c r="H366" s="240"/>
      <c r="I366" s="239"/>
    </row>
    <row r="367" s="9" customFormat="1" ht="21" customHeight="1" spans="1:9">
      <c r="A367" s="229"/>
      <c r="B367" s="230">
        <v>13</v>
      </c>
      <c r="C367" s="230">
        <v>1</v>
      </c>
      <c r="D367" s="279" t="s">
        <v>373</v>
      </c>
      <c r="E367" s="280">
        <f t="shared" si="85"/>
        <v>550</v>
      </c>
      <c r="F367" s="282"/>
      <c r="G367" s="240"/>
      <c r="H367" s="240">
        <v>550</v>
      </c>
      <c r="I367" s="239"/>
    </row>
    <row r="368" s="9" customFormat="1" ht="21" hidden="1" customHeight="1" spans="1:9">
      <c r="A368" s="229"/>
      <c r="B368" s="230">
        <v>14</v>
      </c>
      <c r="C368" s="230">
        <v>1</v>
      </c>
      <c r="D368" s="279" t="s">
        <v>374</v>
      </c>
      <c r="E368" s="280">
        <f t="shared" si="85"/>
        <v>0</v>
      </c>
      <c r="F368" s="282"/>
      <c r="G368" s="240"/>
      <c r="H368" s="240"/>
      <c r="I368" s="239"/>
    </row>
    <row r="369" s="9" customFormat="1" ht="21" customHeight="1" spans="1:9">
      <c r="A369" s="229"/>
      <c r="B369" s="230">
        <v>15</v>
      </c>
      <c r="C369" s="230"/>
      <c r="D369" s="279" t="s">
        <v>375</v>
      </c>
      <c r="E369" s="280">
        <f t="shared" si="85"/>
        <v>316.292104</v>
      </c>
      <c r="F369" s="282">
        <f t="shared" ref="F369:H369" si="95">SUM(F370:F372)</f>
        <v>0</v>
      </c>
      <c r="G369" s="240">
        <f t="shared" si="95"/>
        <v>316.292104</v>
      </c>
      <c r="H369" s="240">
        <f t="shared" si="95"/>
        <v>0</v>
      </c>
      <c r="I369" s="239"/>
    </row>
    <row r="370" s="9" customFormat="1" ht="21" customHeight="1" spans="1:9">
      <c r="A370" s="229"/>
      <c r="B370" s="230"/>
      <c r="C370" s="230">
        <v>1</v>
      </c>
      <c r="D370" s="279" t="s">
        <v>98</v>
      </c>
      <c r="E370" s="280">
        <f t="shared" si="85"/>
        <v>316.292104</v>
      </c>
      <c r="F370" s="282"/>
      <c r="G370" s="240">
        <v>316.292104</v>
      </c>
      <c r="H370" s="240"/>
      <c r="I370" s="239"/>
    </row>
    <row r="371" s="9" customFormat="1" ht="21" hidden="1" customHeight="1" spans="1:9">
      <c r="A371" s="229"/>
      <c r="B371" s="230"/>
      <c r="C371" s="230">
        <v>2</v>
      </c>
      <c r="D371" s="279" t="s">
        <v>99</v>
      </c>
      <c r="E371" s="280">
        <f t="shared" si="85"/>
        <v>0</v>
      </c>
      <c r="F371" s="282"/>
      <c r="G371" s="240"/>
      <c r="H371" s="240"/>
      <c r="I371" s="239"/>
    </row>
    <row r="372" s="9" customFormat="1" ht="21" hidden="1" customHeight="1" spans="1:9">
      <c r="A372" s="229"/>
      <c r="B372" s="230"/>
      <c r="C372" s="230">
        <v>99</v>
      </c>
      <c r="D372" s="279" t="s">
        <v>376</v>
      </c>
      <c r="E372" s="280">
        <f t="shared" si="85"/>
        <v>0</v>
      </c>
      <c r="F372" s="282"/>
      <c r="G372" s="240"/>
      <c r="H372" s="240"/>
      <c r="I372" s="239"/>
    </row>
    <row r="373" s="9" customFormat="1" ht="21" customHeight="1" spans="1:9">
      <c r="A373" s="229"/>
      <c r="B373" s="230">
        <v>19</v>
      </c>
      <c r="C373" s="230"/>
      <c r="D373" s="279" t="s">
        <v>377</v>
      </c>
      <c r="E373" s="280">
        <f t="shared" si="85"/>
        <v>200</v>
      </c>
      <c r="F373" s="282">
        <f t="shared" ref="F373:I373" si="96">F374</f>
        <v>0</v>
      </c>
      <c r="G373" s="282">
        <f t="shared" si="96"/>
        <v>0</v>
      </c>
      <c r="H373" s="282">
        <f t="shared" si="96"/>
        <v>0</v>
      </c>
      <c r="I373" s="292">
        <f t="shared" si="96"/>
        <v>200</v>
      </c>
    </row>
    <row r="374" s="9" customFormat="1" ht="21" customHeight="1" spans="1:9">
      <c r="A374" s="229"/>
      <c r="B374" s="230"/>
      <c r="C374" s="338" t="s">
        <v>378</v>
      </c>
      <c r="D374" s="279" t="s">
        <v>379</v>
      </c>
      <c r="E374" s="280">
        <f t="shared" si="85"/>
        <v>200</v>
      </c>
      <c r="F374" s="282"/>
      <c r="G374" s="240"/>
      <c r="H374" s="240"/>
      <c r="I374" s="239">
        <v>200</v>
      </c>
    </row>
    <row r="375" s="9" customFormat="1" ht="21" hidden="1" customHeight="1" spans="1:9">
      <c r="A375" s="229"/>
      <c r="B375" s="230">
        <v>99</v>
      </c>
      <c r="C375" s="230"/>
      <c r="D375" s="279" t="s">
        <v>380</v>
      </c>
      <c r="E375" s="280">
        <f t="shared" si="85"/>
        <v>0</v>
      </c>
      <c r="F375" s="281">
        <f t="shared" ref="F375:I375" si="97">F376</f>
        <v>0</v>
      </c>
      <c r="G375" s="237">
        <f t="shared" si="97"/>
        <v>0</v>
      </c>
      <c r="H375" s="237">
        <f t="shared" si="97"/>
        <v>0</v>
      </c>
      <c r="I375" s="238">
        <f t="shared" si="97"/>
        <v>0</v>
      </c>
    </row>
    <row r="376" s="9" customFormat="1" ht="21" hidden="1" customHeight="1" spans="1:9">
      <c r="A376" s="284"/>
      <c r="B376" s="285"/>
      <c r="C376" s="285">
        <v>1</v>
      </c>
      <c r="D376" s="286" t="s">
        <v>381</v>
      </c>
      <c r="E376" s="287">
        <f t="shared" si="85"/>
        <v>0</v>
      </c>
      <c r="F376" s="288"/>
      <c r="G376" s="289"/>
      <c r="H376" s="289"/>
      <c r="I376" s="290"/>
    </row>
    <row r="377" s="9" customFormat="1" ht="21" customHeight="1" spans="1:9">
      <c r="A377" s="264">
        <v>211</v>
      </c>
      <c r="B377" s="265"/>
      <c r="C377" s="265"/>
      <c r="D377" s="271" t="s">
        <v>382</v>
      </c>
      <c r="E377" s="267">
        <f t="shared" si="85"/>
        <v>5890</v>
      </c>
      <c r="F377" s="268">
        <f t="shared" ref="F377:I377" si="98">F378+F382+F385+F387</f>
        <v>170</v>
      </c>
      <c r="G377" s="269">
        <f t="shared" si="98"/>
        <v>0</v>
      </c>
      <c r="H377" s="269">
        <f t="shared" si="98"/>
        <v>0</v>
      </c>
      <c r="I377" s="270">
        <f t="shared" si="98"/>
        <v>5720</v>
      </c>
    </row>
    <row r="378" s="9" customFormat="1" ht="21" customHeight="1" spans="1:9">
      <c r="A378" s="272"/>
      <c r="B378" s="273">
        <v>1</v>
      </c>
      <c r="C378" s="273"/>
      <c r="D378" s="274" t="s">
        <v>383</v>
      </c>
      <c r="E378" s="275">
        <f t="shared" si="85"/>
        <v>50</v>
      </c>
      <c r="F378" s="276">
        <f t="shared" ref="F378:I378" si="99">F379+F380+F381</f>
        <v>50</v>
      </c>
      <c r="G378" s="276">
        <f t="shared" si="99"/>
        <v>0</v>
      </c>
      <c r="H378" s="276">
        <f t="shared" si="99"/>
        <v>0</v>
      </c>
      <c r="I378" s="278">
        <f t="shared" si="99"/>
        <v>0</v>
      </c>
    </row>
    <row r="379" s="9" customFormat="1" ht="21" hidden="1" customHeight="1" spans="1:9">
      <c r="A379" s="229"/>
      <c r="B379" s="230"/>
      <c r="C379" s="230">
        <v>1</v>
      </c>
      <c r="D379" s="279" t="s">
        <v>98</v>
      </c>
      <c r="E379" s="280">
        <f t="shared" si="85"/>
        <v>0</v>
      </c>
      <c r="F379" s="282"/>
      <c r="G379" s="240"/>
      <c r="H379" s="240"/>
      <c r="I379" s="239"/>
    </row>
    <row r="380" s="9" customFormat="1" ht="21" hidden="1" customHeight="1" spans="1:9">
      <c r="A380" s="229"/>
      <c r="B380" s="230"/>
      <c r="C380" s="230">
        <v>2</v>
      </c>
      <c r="D380" s="279" t="s">
        <v>99</v>
      </c>
      <c r="E380" s="280">
        <f t="shared" si="85"/>
        <v>0</v>
      </c>
      <c r="F380" s="282"/>
      <c r="G380" s="240"/>
      <c r="H380" s="240"/>
      <c r="I380" s="239"/>
    </row>
    <row r="381" s="9" customFormat="1" ht="21" customHeight="1" spans="1:9">
      <c r="A381" s="229"/>
      <c r="B381" s="230"/>
      <c r="C381" s="230">
        <v>99</v>
      </c>
      <c r="D381" s="279" t="s">
        <v>384</v>
      </c>
      <c r="E381" s="280">
        <f t="shared" si="85"/>
        <v>50</v>
      </c>
      <c r="F381" s="282">
        <v>50</v>
      </c>
      <c r="G381" s="240"/>
      <c r="H381" s="240"/>
      <c r="I381" s="239"/>
    </row>
    <row r="382" s="9" customFormat="1" ht="21" customHeight="1" spans="1:9">
      <c r="A382" s="229"/>
      <c r="B382" s="230">
        <v>3</v>
      </c>
      <c r="C382" s="230"/>
      <c r="D382" s="279" t="s">
        <v>385</v>
      </c>
      <c r="E382" s="280">
        <f t="shared" si="85"/>
        <v>5720</v>
      </c>
      <c r="F382" s="281">
        <f t="shared" ref="F382:I382" si="100">F383+F384</f>
        <v>0</v>
      </c>
      <c r="G382" s="237">
        <f t="shared" si="100"/>
        <v>0</v>
      </c>
      <c r="H382" s="237">
        <f t="shared" si="100"/>
        <v>0</v>
      </c>
      <c r="I382" s="238">
        <f t="shared" si="100"/>
        <v>5720</v>
      </c>
    </row>
    <row r="383" s="9" customFormat="1" ht="21" customHeight="1" spans="1:9">
      <c r="A383" s="229"/>
      <c r="B383" s="230"/>
      <c r="C383" s="230">
        <v>1</v>
      </c>
      <c r="D383" s="279" t="s">
        <v>386</v>
      </c>
      <c r="E383" s="280">
        <f t="shared" si="85"/>
        <v>5720</v>
      </c>
      <c r="F383" s="282"/>
      <c r="G383" s="240"/>
      <c r="H383" s="240"/>
      <c r="I383" s="239">
        <v>5720</v>
      </c>
    </row>
    <row r="384" s="9" customFormat="1" ht="21" hidden="1" customHeight="1" spans="1:9">
      <c r="A384" s="229"/>
      <c r="B384" s="230"/>
      <c r="C384" s="230">
        <v>99</v>
      </c>
      <c r="D384" s="279" t="s">
        <v>387</v>
      </c>
      <c r="E384" s="280">
        <f t="shared" si="85"/>
        <v>0</v>
      </c>
      <c r="F384" s="282"/>
      <c r="G384" s="240"/>
      <c r="H384" s="240"/>
      <c r="I384" s="239"/>
    </row>
    <row r="385" s="9" customFormat="1" ht="21" customHeight="1" spans="1:9">
      <c r="A385" s="229"/>
      <c r="B385" s="230">
        <v>4</v>
      </c>
      <c r="C385" s="230"/>
      <c r="D385" s="279" t="s">
        <v>388</v>
      </c>
      <c r="E385" s="280">
        <f t="shared" si="85"/>
        <v>120</v>
      </c>
      <c r="F385" s="281">
        <f t="shared" ref="F385:I385" si="101">F386</f>
        <v>120</v>
      </c>
      <c r="G385" s="237">
        <f t="shared" si="101"/>
        <v>0</v>
      </c>
      <c r="H385" s="237">
        <f t="shared" si="101"/>
        <v>0</v>
      </c>
      <c r="I385" s="238">
        <f t="shared" si="101"/>
        <v>0</v>
      </c>
    </row>
    <row r="386" s="9" customFormat="1" ht="21" customHeight="1" spans="1:9">
      <c r="A386" s="229"/>
      <c r="B386" s="230"/>
      <c r="C386" s="230">
        <v>99</v>
      </c>
      <c r="D386" s="279" t="s">
        <v>389</v>
      </c>
      <c r="E386" s="280">
        <f t="shared" si="85"/>
        <v>120</v>
      </c>
      <c r="F386" s="282">
        <v>120</v>
      </c>
      <c r="G386" s="240"/>
      <c r="H386" s="240"/>
      <c r="I386" s="239"/>
    </row>
    <row r="387" s="9" customFormat="1" ht="21" hidden="1" customHeight="1" spans="1:9">
      <c r="A387" s="229"/>
      <c r="B387" s="230">
        <v>14</v>
      </c>
      <c r="C387" s="230"/>
      <c r="D387" s="279" t="s">
        <v>390</v>
      </c>
      <c r="E387" s="280">
        <f t="shared" si="85"/>
        <v>0</v>
      </c>
      <c r="F387" s="281">
        <f t="shared" ref="F387:H387" si="102">F388+F389</f>
        <v>0</v>
      </c>
      <c r="G387" s="237">
        <f t="shared" si="102"/>
        <v>0</v>
      </c>
      <c r="H387" s="237">
        <f t="shared" si="102"/>
        <v>0</v>
      </c>
      <c r="I387" s="238"/>
    </row>
    <row r="388" s="9" customFormat="1" ht="21" hidden="1" customHeight="1" spans="1:9">
      <c r="A388" s="229"/>
      <c r="B388" s="230"/>
      <c r="C388" s="230">
        <v>50</v>
      </c>
      <c r="D388" s="279" t="s">
        <v>136</v>
      </c>
      <c r="E388" s="280">
        <f t="shared" si="85"/>
        <v>0</v>
      </c>
      <c r="F388" s="282"/>
      <c r="G388" s="240"/>
      <c r="H388" s="240"/>
      <c r="I388" s="239"/>
    </row>
    <row r="389" s="9" customFormat="1" ht="21" hidden="1" customHeight="1" spans="1:9">
      <c r="A389" s="284"/>
      <c r="B389" s="285"/>
      <c r="C389" s="285">
        <v>99</v>
      </c>
      <c r="D389" s="286" t="s">
        <v>391</v>
      </c>
      <c r="E389" s="287">
        <f t="shared" si="85"/>
        <v>0</v>
      </c>
      <c r="F389" s="288"/>
      <c r="G389" s="289"/>
      <c r="H389" s="289"/>
      <c r="I389" s="290"/>
    </row>
    <row r="390" s="9" customFormat="1" ht="21" customHeight="1" spans="1:9">
      <c r="A390" s="264">
        <v>212</v>
      </c>
      <c r="B390" s="265"/>
      <c r="C390" s="265"/>
      <c r="D390" s="271" t="s">
        <v>392</v>
      </c>
      <c r="E390" s="267">
        <f t="shared" si="85"/>
        <v>30395.356761</v>
      </c>
      <c r="F390" s="268">
        <f t="shared" ref="F390:I390" si="103">F391+F396+F398+F400+F402+F404</f>
        <v>5448.24</v>
      </c>
      <c r="G390" s="269">
        <f t="shared" si="103"/>
        <v>21223.406761</v>
      </c>
      <c r="H390" s="269">
        <f t="shared" si="103"/>
        <v>0</v>
      </c>
      <c r="I390" s="270">
        <f t="shared" si="103"/>
        <v>3723.71</v>
      </c>
    </row>
    <row r="391" s="9" customFormat="1" ht="21" customHeight="1" spans="1:9">
      <c r="A391" s="272"/>
      <c r="B391" s="273">
        <v>1</v>
      </c>
      <c r="C391" s="273"/>
      <c r="D391" s="274" t="s">
        <v>393</v>
      </c>
      <c r="E391" s="275">
        <f t="shared" ref="E391:E454" si="104">F391+G391+H391+I391</f>
        <v>11942.166761</v>
      </c>
      <c r="F391" s="276">
        <f t="shared" ref="F391:I391" si="105">SUM(F392:F395)</f>
        <v>0</v>
      </c>
      <c r="G391" s="277">
        <f t="shared" si="105"/>
        <v>11942.166761</v>
      </c>
      <c r="H391" s="277">
        <f t="shared" si="105"/>
        <v>0</v>
      </c>
      <c r="I391" s="278">
        <f t="shared" si="105"/>
        <v>0</v>
      </c>
    </row>
    <row r="392" s="9" customFormat="1" ht="21" customHeight="1" spans="1:9">
      <c r="A392" s="229"/>
      <c r="B392" s="230"/>
      <c r="C392" s="230">
        <v>1</v>
      </c>
      <c r="D392" s="279" t="s">
        <v>98</v>
      </c>
      <c r="E392" s="280">
        <f t="shared" si="104"/>
        <v>11650.486761</v>
      </c>
      <c r="F392" s="281"/>
      <c r="G392" s="240">
        <v>11650.486761</v>
      </c>
      <c r="H392" s="240"/>
      <c r="I392" s="239"/>
    </row>
    <row r="393" s="9" customFormat="1" ht="21" customHeight="1" spans="1:9">
      <c r="A393" s="229"/>
      <c r="B393" s="230"/>
      <c r="C393" s="230">
        <v>2</v>
      </c>
      <c r="D393" s="279" t="s">
        <v>99</v>
      </c>
      <c r="E393" s="280">
        <f t="shared" si="104"/>
        <v>31.68</v>
      </c>
      <c r="F393" s="282"/>
      <c r="G393" s="240">
        <v>31.68</v>
      </c>
      <c r="H393" s="240"/>
      <c r="I393" s="239"/>
    </row>
    <row r="394" s="9" customFormat="1" ht="21" customHeight="1" spans="1:9">
      <c r="A394" s="229"/>
      <c r="B394" s="230"/>
      <c r="C394" s="230">
        <v>4</v>
      </c>
      <c r="D394" s="279" t="s">
        <v>394</v>
      </c>
      <c r="E394" s="280">
        <f t="shared" si="104"/>
        <v>260</v>
      </c>
      <c r="F394" s="282"/>
      <c r="G394" s="240">
        <v>260</v>
      </c>
      <c r="H394" s="240"/>
      <c r="I394" s="239"/>
    </row>
    <row r="395" s="9" customFormat="1" ht="21" hidden="1" customHeight="1" spans="1:9">
      <c r="A395" s="229"/>
      <c r="B395" s="230"/>
      <c r="C395" s="230">
        <v>99</v>
      </c>
      <c r="D395" s="279" t="s">
        <v>395</v>
      </c>
      <c r="E395" s="280">
        <f t="shared" si="104"/>
        <v>0</v>
      </c>
      <c r="F395" s="282"/>
      <c r="G395" s="240"/>
      <c r="H395" s="240"/>
      <c r="I395" s="239"/>
    </row>
    <row r="396" s="9" customFormat="1" ht="21" customHeight="1" spans="1:9">
      <c r="A396" s="229"/>
      <c r="B396" s="230">
        <v>2</v>
      </c>
      <c r="C396" s="230"/>
      <c r="D396" s="279" t="s">
        <v>396</v>
      </c>
      <c r="E396" s="280">
        <f t="shared" si="104"/>
        <v>7120.5</v>
      </c>
      <c r="F396" s="281">
        <f t="shared" ref="F396:I396" si="106">F397</f>
        <v>4600</v>
      </c>
      <c r="G396" s="237">
        <f t="shared" si="106"/>
        <v>2517.5</v>
      </c>
      <c r="H396" s="237">
        <f t="shared" si="106"/>
        <v>0</v>
      </c>
      <c r="I396" s="238">
        <f t="shared" si="106"/>
        <v>3</v>
      </c>
    </row>
    <row r="397" s="9" customFormat="1" ht="21" customHeight="1" spans="1:9">
      <c r="A397" s="229"/>
      <c r="B397" s="230"/>
      <c r="C397" s="230">
        <v>1</v>
      </c>
      <c r="D397" s="279" t="s">
        <v>397</v>
      </c>
      <c r="E397" s="280">
        <f t="shared" si="104"/>
        <v>7120.5</v>
      </c>
      <c r="F397" s="282">
        <f>2400+2200</f>
        <v>4600</v>
      </c>
      <c r="G397" s="240">
        <f>2517.5</f>
        <v>2517.5</v>
      </c>
      <c r="H397" s="240"/>
      <c r="I397" s="239">
        <v>3</v>
      </c>
    </row>
    <row r="398" s="9" customFormat="1" ht="21" customHeight="1" spans="1:9">
      <c r="A398" s="229"/>
      <c r="B398" s="230">
        <v>3</v>
      </c>
      <c r="C398" s="230"/>
      <c r="D398" s="279" t="s">
        <v>398</v>
      </c>
      <c r="E398" s="280">
        <f t="shared" si="104"/>
        <v>4611.98</v>
      </c>
      <c r="F398" s="281">
        <f t="shared" ref="F398:I398" si="107">F399</f>
        <v>848.24</v>
      </c>
      <c r="G398" s="237">
        <f t="shared" si="107"/>
        <v>3763.74</v>
      </c>
      <c r="H398" s="237">
        <f t="shared" si="107"/>
        <v>0</v>
      </c>
      <c r="I398" s="238">
        <f t="shared" si="107"/>
        <v>0</v>
      </c>
    </row>
    <row r="399" s="9" customFormat="1" ht="21" customHeight="1" spans="1:9">
      <c r="A399" s="229"/>
      <c r="B399" s="230"/>
      <c r="C399" s="230">
        <v>99</v>
      </c>
      <c r="D399" s="279" t="s">
        <v>399</v>
      </c>
      <c r="E399" s="280">
        <f t="shared" si="104"/>
        <v>4611.98</v>
      </c>
      <c r="F399" s="282">
        <v>848.24</v>
      </c>
      <c r="G399" s="240">
        <f>1668.81+44.41+1301.65+748.87</f>
        <v>3763.74</v>
      </c>
      <c r="H399" s="240"/>
      <c r="I399" s="239"/>
    </row>
    <row r="400" s="9" customFormat="1" ht="21" customHeight="1" spans="1:9">
      <c r="A400" s="229"/>
      <c r="B400" s="230">
        <v>5</v>
      </c>
      <c r="C400" s="230"/>
      <c r="D400" s="279" t="s">
        <v>400</v>
      </c>
      <c r="E400" s="280">
        <f t="shared" si="104"/>
        <v>6720.71</v>
      </c>
      <c r="F400" s="281">
        <f t="shared" ref="F400:I400" si="108">F401</f>
        <v>0</v>
      </c>
      <c r="G400" s="237">
        <f t="shared" si="108"/>
        <v>3000</v>
      </c>
      <c r="H400" s="237">
        <f t="shared" si="108"/>
        <v>0</v>
      </c>
      <c r="I400" s="238">
        <f t="shared" si="108"/>
        <v>3720.71</v>
      </c>
    </row>
    <row r="401" s="9" customFormat="1" ht="21" customHeight="1" spans="1:9">
      <c r="A401" s="229"/>
      <c r="B401" s="230"/>
      <c r="C401" s="230">
        <v>1</v>
      </c>
      <c r="D401" s="279" t="s">
        <v>401</v>
      </c>
      <c r="E401" s="280">
        <f t="shared" si="104"/>
        <v>6720.71</v>
      </c>
      <c r="F401" s="281"/>
      <c r="G401" s="240">
        <v>3000</v>
      </c>
      <c r="H401" s="240"/>
      <c r="I401" s="239">
        <v>3720.71</v>
      </c>
    </row>
    <row r="402" s="9" customFormat="1" ht="21" hidden="1" customHeight="1" spans="1:9">
      <c r="A402" s="229"/>
      <c r="B402" s="230">
        <v>6</v>
      </c>
      <c r="C402" s="230"/>
      <c r="D402" s="279" t="s">
        <v>402</v>
      </c>
      <c r="E402" s="280">
        <f t="shared" si="104"/>
        <v>0</v>
      </c>
      <c r="F402" s="281">
        <f t="shared" ref="F402:H402" si="109">F403</f>
        <v>0</v>
      </c>
      <c r="G402" s="237">
        <f t="shared" si="109"/>
        <v>0</v>
      </c>
      <c r="H402" s="237">
        <f t="shared" si="109"/>
        <v>0</v>
      </c>
      <c r="I402" s="238"/>
    </row>
    <row r="403" s="9" customFormat="1" ht="21" hidden="1" customHeight="1" spans="1:9">
      <c r="A403" s="229"/>
      <c r="B403" s="230"/>
      <c r="C403" s="230">
        <v>1</v>
      </c>
      <c r="D403" s="279" t="s">
        <v>403</v>
      </c>
      <c r="E403" s="280">
        <f t="shared" si="104"/>
        <v>0</v>
      </c>
      <c r="F403" s="282"/>
      <c r="G403" s="240"/>
      <c r="H403" s="240"/>
      <c r="I403" s="239"/>
    </row>
    <row r="404" s="9" customFormat="1" ht="21" hidden="1" customHeight="1" spans="1:9">
      <c r="A404" s="229"/>
      <c r="B404" s="230">
        <v>99</v>
      </c>
      <c r="C404" s="230"/>
      <c r="D404" s="279" t="s">
        <v>404</v>
      </c>
      <c r="E404" s="280">
        <f t="shared" si="104"/>
        <v>0</v>
      </c>
      <c r="F404" s="281">
        <f t="shared" ref="F404:I404" si="110">F405</f>
        <v>0</v>
      </c>
      <c r="G404" s="237">
        <f t="shared" si="110"/>
        <v>0</v>
      </c>
      <c r="H404" s="237">
        <f t="shared" si="110"/>
        <v>0</v>
      </c>
      <c r="I404" s="238">
        <f t="shared" si="110"/>
        <v>0</v>
      </c>
    </row>
    <row r="405" s="9" customFormat="1" ht="21" hidden="1" customHeight="1" spans="1:9">
      <c r="A405" s="284"/>
      <c r="B405" s="285"/>
      <c r="C405" s="285">
        <v>99</v>
      </c>
      <c r="D405" s="286" t="s">
        <v>405</v>
      </c>
      <c r="E405" s="287">
        <f t="shared" si="104"/>
        <v>0</v>
      </c>
      <c r="F405" s="288"/>
      <c r="G405" s="289"/>
      <c r="H405" s="289"/>
      <c r="I405" s="290"/>
    </row>
    <row r="406" s="9" customFormat="1" ht="21" customHeight="1" spans="1:9">
      <c r="A406" s="264">
        <v>213</v>
      </c>
      <c r="B406" s="265"/>
      <c r="C406" s="265"/>
      <c r="D406" s="271" t="s">
        <v>406</v>
      </c>
      <c r="E406" s="267">
        <f t="shared" si="104"/>
        <v>7088.426643</v>
      </c>
      <c r="F406" s="268">
        <f t="shared" ref="F406:I406" si="111">F407+F422+F432+F445+F451+F454+F458+F457</f>
        <v>400</v>
      </c>
      <c r="G406" s="269">
        <f t="shared" si="111"/>
        <v>1500.496643</v>
      </c>
      <c r="H406" s="269">
        <f t="shared" si="111"/>
        <v>4337</v>
      </c>
      <c r="I406" s="270">
        <f t="shared" si="111"/>
        <v>850.93</v>
      </c>
    </row>
    <row r="407" s="9" customFormat="1" ht="21" customHeight="1" spans="1:9">
      <c r="A407" s="272"/>
      <c r="B407" s="273">
        <v>1</v>
      </c>
      <c r="C407" s="273"/>
      <c r="D407" s="274" t="s">
        <v>407</v>
      </c>
      <c r="E407" s="275">
        <f t="shared" si="104"/>
        <v>734.167171</v>
      </c>
      <c r="F407" s="276">
        <f t="shared" ref="F407:I407" si="112">SUM(F408:F421)</f>
        <v>0</v>
      </c>
      <c r="G407" s="277">
        <f t="shared" si="112"/>
        <v>403.167171</v>
      </c>
      <c r="H407" s="277">
        <f t="shared" si="112"/>
        <v>331</v>
      </c>
      <c r="I407" s="278">
        <f t="shared" si="112"/>
        <v>0</v>
      </c>
    </row>
    <row r="408" s="9" customFormat="1" ht="21" customHeight="1" spans="1:9">
      <c r="A408" s="229"/>
      <c r="B408" s="230"/>
      <c r="C408" s="230">
        <v>1</v>
      </c>
      <c r="D408" s="279" t="s">
        <v>98</v>
      </c>
      <c r="E408" s="280">
        <f t="shared" si="104"/>
        <v>403.167171</v>
      </c>
      <c r="F408" s="281"/>
      <c r="G408" s="240">
        <v>403.167171</v>
      </c>
      <c r="H408" s="240"/>
      <c r="I408" s="239"/>
    </row>
    <row r="409" s="9" customFormat="1" ht="21" hidden="1" customHeight="1" spans="1:9">
      <c r="A409" s="229"/>
      <c r="B409" s="230"/>
      <c r="C409" s="230">
        <v>2</v>
      </c>
      <c r="D409" s="279" t="s">
        <v>99</v>
      </c>
      <c r="E409" s="280">
        <f t="shared" si="104"/>
        <v>0</v>
      </c>
      <c r="F409" s="282"/>
      <c r="G409" s="240"/>
      <c r="H409" s="240"/>
      <c r="I409" s="239"/>
    </row>
    <row r="410" s="9" customFormat="1" ht="21" hidden="1" customHeight="1" spans="1:9">
      <c r="A410" s="229"/>
      <c r="B410" s="230"/>
      <c r="C410" s="230">
        <v>4</v>
      </c>
      <c r="D410" s="279" t="s">
        <v>136</v>
      </c>
      <c r="E410" s="280">
        <f t="shared" si="104"/>
        <v>0</v>
      </c>
      <c r="F410" s="282"/>
      <c r="G410" s="240"/>
      <c r="H410" s="240"/>
      <c r="I410" s="239"/>
    </row>
    <row r="411" s="9" customFormat="1" ht="21" hidden="1" customHeight="1" spans="1:9">
      <c r="A411" s="229"/>
      <c r="B411" s="230"/>
      <c r="C411" s="230">
        <v>6</v>
      </c>
      <c r="D411" s="279" t="s">
        <v>408</v>
      </c>
      <c r="E411" s="280">
        <f t="shared" si="104"/>
        <v>0</v>
      </c>
      <c r="F411" s="282"/>
      <c r="G411" s="240"/>
      <c r="H411" s="240"/>
      <c r="I411" s="239"/>
    </row>
    <row r="412" s="9" customFormat="1" ht="21" hidden="1" customHeight="1" spans="1:9">
      <c r="A412" s="229"/>
      <c r="B412" s="230"/>
      <c r="C412" s="230">
        <v>8</v>
      </c>
      <c r="D412" s="279" t="s">
        <v>409</v>
      </c>
      <c r="E412" s="280">
        <f t="shared" si="104"/>
        <v>0</v>
      </c>
      <c r="F412" s="282"/>
      <c r="G412" s="240"/>
      <c r="H412" s="240"/>
      <c r="I412" s="239"/>
    </row>
    <row r="413" s="9" customFormat="1" ht="21" hidden="1" customHeight="1" spans="1:9">
      <c r="A413" s="229"/>
      <c r="B413" s="230"/>
      <c r="C413" s="230">
        <v>9</v>
      </c>
      <c r="D413" s="279" t="s">
        <v>410</v>
      </c>
      <c r="E413" s="280">
        <f t="shared" si="104"/>
        <v>0</v>
      </c>
      <c r="F413" s="282"/>
      <c r="G413" s="240"/>
      <c r="H413" s="240"/>
      <c r="I413" s="239"/>
    </row>
    <row r="414" s="9" customFormat="1" ht="21" hidden="1" customHeight="1" spans="1:9">
      <c r="A414" s="229"/>
      <c r="B414" s="230"/>
      <c r="C414" s="230">
        <v>10</v>
      </c>
      <c r="D414" s="279" t="s">
        <v>411</v>
      </c>
      <c r="E414" s="280">
        <f t="shared" si="104"/>
        <v>0</v>
      </c>
      <c r="F414" s="282"/>
      <c r="G414" s="240"/>
      <c r="H414" s="240"/>
      <c r="I414" s="239"/>
    </row>
    <row r="415" s="9" customFormat="1" ht="21" hidden="1" customHeight="1" spans="1:9">
      <c r="A415" s="229"/>
      <c r="B415" s="230"/>
      <c r="C415" s="230">
        <v>11</v>
      </c>
      <c r="D415" s="279" t="s">
        <v>412</v>
      </c>
      <c r="E415" s="280">
        <f t="shared" si="104"/>
        <v>0</v>
      </c>
      <c r="F415" s="282"/>
      <c r="G415" s="240"/>
      <c r="H415" s="240"/>
      <c r="I415" s="239"/>
    </row>
    <row r="416" s="9" customFormat="1" ht="21" customHeight="1" spans="1:9">
      <c r="A416" s="229"/>
      <c r="B416" s="230"/>
      <c r="C416" s="230">
        <v>22</v>
      </c>
      <c r="D416" s="279" t="s">
        <v>413</v>
      </c>
      <c r="E416" s="280">
        <f t="shared" si="104"/>
        <v>331</v>
      </c>
      <c r="F416" s="282"/>
      <c r="G416" s="240"/>
      <c r="H416" s="240">
        <v>331</v>
      </c>
      <c r="I416" s="239"/>
    </row>
    <row r="417" s="9" customFormat="1" ht="21" hidden="1" customHeight="1" spans="1:9">
      <c r="A417" s="229"/>
      <c r="B417" s="230"/>
      <c r="C417" s="230">
        <v>24</v>
      </c>
      <c r="D417" s="279" t="s">
        <v>414</v>
      </c>
      <c r="E417" s="280">
        <f t="shared" si="104"/>
        <v>0</v>
      </c>
      <c r="F417" s="282"/>
      <c r="G417" s="240"/>
      <c r="H417" s="240"/>
      <c r="I417" s="239"/>
    </row>
    <row r="418" s="9" customFormat="1" ht="21" hidden="1" customHeight="1" spans="1:9">
      <c r="A418" s="229"/>
      <c r="B418" s="230"/>
      <c r="C418" s="230">
        <v>25</v>
      </c>
      <c r="D418" s="279" t="s">
        <v>415</v>
      </c>
      <c r="E418" s="280">
        <f t="shared" si="104"/>
        <v>0</v>
      </c>
      <c r="F418" s="282"/>
      <c r="G418" s="240"/>
      <c r="H418" s="240"/>
      <c r="I418" s="239"/>
    </row>
    <row r="419" s="9" customFormat="1" ht="21" hidden="1" customHeight="1" spans="1:9">
      <c r="A419" s="229"/>
      <c r="B419" s="230"/>
      <c r="C419" s="230">
        <v>26</v>
      </c>
      <c r="D419" s="279" t="s">
        <v>416</v>
      </c>
      <c r="E419" s="280">
        <f t="shared" si="104"/>
        <v>0</v>
      </c>
      <c r="F419" s="282"/>
      <c r="G419" s="240"/>
      <c r="H419" s="240"/>
      <c r="I419" s="239"/>
    </row>
    <row r="420" s="9" customFormat="1" ht="21" hidden="1" customHeight="1" spans="1:9">
      <c r="A420" s="229"/>
      <c r="B420" s="230"/>
      <c r="C420" s="230">
        <v>53</v>
      </c>
      <c r="D420" s="279" t="s">
        <v>417</v>
      </c>
      <c r="E420" s="280">
        <f t="shared" si="104"/>
        <v>0</v>
      </c>
      <c r="F420" s="282"/>
      <c r="G420" s="240"/>
      <c r="H420" s="240"/>
      <c r="I420" s="239"/>
    </row>
    <row r="421" s="9" customFormat="1" ht="21" hidden="1" customHeight="1" spans="1:9">
      <c r="A421" s="229"/>
      <c r="B421" s="230"/>
      <c r="C421" s="230">
        <v>99</v>
      </c>
      <c r="D421" s="279" t="s">
        <v>418</v>
      </c>
      <c r="E421" s="280">
        <f t="shared" si="104"/>
        <v>0</v>
      </c>
      <c r="F421" s="282"/>
      <c r="G421" s="240"/>
      <c r="H421" s="240"/>
      <c r="I421" s="239"/>
    </row>
    <row r="422" s="9" customFormat="1" ht="21" customHeight="1" spans="1:9">
      <c r="A422" s="229"/>
      <c r="B422" s="230">
        <v>2</v>
      </c>
      <c r="C422" s="230"/>
      <c r="D422" s="279" t="s">
        <v>419</v>
      </c>
      <c r="E422" s="280">
        <f t="shared" si="104"/>
        <v>311.307872</v>
      </c>
      <c r="F422" s="281">
        <f t="shared" ref="F422:I422" si="113">SUM(F423:F431)</f>
        <v>0</v>
      </c>
      <c r="G422" s="237">
        <f t="shared" si="113"/>
        <v>311.307872</v>
      </c>
      <c r="H422" s="237">
        <f t="shared" si="113"/>
        <v>0</v>
      </c>
      <c r="I422" s="238">
        <f t="shared" si="113"/>
        <v>0</v>
      </c>
    </row>
    <row r="423" s="9" customFormat="1" ht="21" customHeight="1" spans="1:9">
      <c r="A423" s="229"/>
      <c r="B423" s="230"/>
      <c r="C423" s="230">
        <v>1</v>
      </c>
      <c r="D423" s="279" t="s">
        <v>98</v>
      </c>
      <c r="E423" s="280">
        <f t="shared" si="104"/>
        <v>311.307872</v>
      </c>
      <c r="F423" s="282"/>
      <c r="G423" s="240">
        <v>311.307872</v>
      </c>
      <c r="H423" s="240"/>
      <c r="I423" s="239"/>
    </row>
    <row r="424" s="9" customFormat="1" ht="21" hidden="1" customHeight="1" spans="1:9">
      <c r="A424" s="229"/>
      <c r="B424" s="230"/>
      <c r="C424" s="230">
        <v>2</v>
      </c>
      <c r="D424" s="279" t="s">
        <v>99</v>
      </c>
      <c r="E424" s="280">
        <f t="shared" si="104"/>
        <v>0</v>
      </c>
      <c r="F424" s="282"/>
      <c r="G424" s="240"/>
      <c r="H424" s="240"/>
      <c r="I424" s="239"/>
    </row>
    <row r="425" s="9" customFormat="1" ht="21" hidden="1" customHeight="1" spans="1:9">
      <c r="A425" s="229"/>
      <c r="B425" s="230"/>
      <c r="C425" s="230">
        <v>4</v>
      </c>
      <c r="D425" s="279" t="s">
        <v>420</v>
      </c>
      <c r="E425" s="280">
        <f t="shared" si="104"/>
        <v>0</v>
      </c>
      <c r="F425" s="282"/>
      <c r="G425" s="240"/>
      <c r="H425" s="240"/>
      <c r="I425" s="239"/>
    </row>
    <row r="426" s="9" customFormat="1" ht="21" hidden="1" customHeight="1" spans="1:9">
      <c r="A426" s="229"/>
      <c r="B426" s="230"/>
      <c r="C426" s="230">
        <v>5</v>
      </c>
      <c r="D426" s="279" t="s">
        <v>421</v>
      </c>
      <c r="E426" s="280">
        <f t="shared" si="104"/>
        <v>0</v>
      </c>
      <c r="F426" s="282"/>
      <c r="G426" s="240"/>
      <c r="H426" s="240"/>
      <c r="I426" s="239"/>
    </row>
    <row r="427" s="9" customFormat="1" ht="21" hidden="1" customHeight="1" spans="1:9">
      <c r="A427" s="229"/>
      <c r="B427" s="230"/>
      <c r="C427" s="230">
        <v>6</v>
      </c>
      <c r="D427" s="279" t="s">
        <v>422</v>
      </c>
      <c r="E427" s="280">
        <f t="shared" si="104"/>
        <v>0</v>
      </c>
      <c r="F427" s="282"/>
      <c r="G427" s="240"/>
      <c r="H427" s="240"/>
      <c r="I427" s="239"/>
    </row>
    <row r="428" s="9" customFormat="1" ht="21" hidden="1" customHeight="1" spans="1:9">
      <c r="A428" s="229"/>
      <c r="B428" s="230"/>
      <c r="C428" s="230">
        <v>11</v>
      </c>
      <c r="D428" s="279" t="s">
        <v>423</v>
      </c>
      <c r="E428" s="280">
        <f t="shared" si="104"/>
        <v>0</v>
      </c>
      <c r="F428" s="282"/>
      <c r="G428" s="240"/>
      <c r="H428" s="240"/>
      <c r="I428" s="239"/>
    </row>
    <row r="429" s="9" customFormat="1" ht="21" hidden="1" customHeight="1" spans="1:9">
      <c r="A429" s="229"/>
      <c r="B429" s="230"/>
      <c r="C429" s="230">
        <v>18</v>
      </c>
      <c r="D429" s="279" t="s">
        <v>424</v>
      </c>
      <c r="E429" s="280">
        <f t="shared" si="104"/>
        <v>0</v>
      </c>
      <c r="F429" s="282"/>
      <c r="G429" s="240"/>
      <c r="H429" s="240"/>
      <c r="I429" s="239"/>
    </row>
    <row r="430" s="9" customFormat="1" ht="21" hidden="1" customHeight="1" spans="1:9">
      <c r="A430" s="229"/>
      <c r="B430" s="230"/>
      <c r="C430" s="230">
        <v>34</v>
      </c>
      <c r="D430" s="279" t="s">
        <v>425</v>
      </c>
      <c r="E430" s="280">
        <f t="shared" si="104"/>
        <v>0</v>
      </c>
      <c r="F430" s="282"/>
      <c r="G430" s="240"/>
      <c r="H430" s="240"/>
      <c r="I430" s="239"/>
    </row>
    <row r="431" s="9" customFormat="1" ht="21" hidden="1" customHeight="1" spans="1:9">
      <c r="A431" s="229"/>
      <c r="B431" s="230"/>
      <c r="C431" s="230">
        <v>99</v>
      </c>
      <c r="D431" s="279" t="s">
        <v>426</v>
      </c>
      <c r="E431" s="280">
        <f t="shared" si="104"/>
        <v>0</v>
      </c>
      <c r="F431" s="282"/>
      <c r="G431" s="240"/>
      <c r="H431" s="240"/>
      <c r="I431" s="239"/>
    </row>
    <row r="432" s="9" customFormat="1" ht="21" customHeight="1" spans="1:9">
      <c r="A432" s="229"/>
      <c r="B432" s="230">
        <v>3</v>
      </c>
      <c r="C432" s="230"/>
      <c r="D432" s="279" t="s">
        <v>427</v>
      </c>
      <c r="E432" s="280">
        <f t="shared" si="104"/>
        <v>313.93</v>
      </c>
      <c r="F432" s="281">
        <f t="shared" ref="F432:I432" si="114">SUM(F433:F444)</f>
        <v>0</v>
      </c>
      <c r="G432" s="237">
        <f t="shared" si="114"/>
        <v>0</v>
      </c>
      <c r="H432" s="237">
        <f t="shared" si="114"/>
        <v>0</v>
      </c>
      <c r="I432" s="238">
        <f t="shared" si="114"/>
        <v>313.93</v>
      </c>
    </row>
    <row r="433" s="9" customFormat="1" ht="21" hidden="1" customHeight="1" spans="1:9">
      <c r="A433" s="229"/>
      <c r="B433" s="230"/>
      <c r="C433" s="230">
        <v>1</v>
      </c>
      <c r="D433" s="279" t="s">
        <v>98</v>
      </c>
      <c r="E433" s="280">
        <f t="shared" si="104"/>
        <v>0</v>
      </c>
      <c r="F433" s="281"/>
      <c r="G433" s="240"/>
      <c r="H433" s="240"/>
      <c r="I433" s="239"/>
    </row>
    <row r="434" s="9" customFormat="1" ht="21" hidden="1" customHeight="1" spans="1:9">
      <c r="A434" s="229"/>
      <c r="B434" s="230"/>
      <c r="C434" s="230">
        <v>2</v>
      </c>
      <c r="D434" s="279" t="s">
        <v>99</v>
      </c>
      <c r="E434" s="280">
        <f t="shared" si="104"/>
        <v>0</v>
      </c>
      <c r="F434" s="282"/>
      <c r="G434" s="240"/>
      <c r="H434" s="240"/>
      <c r="I434" s="239"/>
    </row>
    <row r="435" s="9" customFormat="1" ht="21" customHeight="1" spans="1:9">
      <c r="A435" s="229"/>
      <c r="B435" s="230"/>
      <c r="C435" s="230">
        <v>4</v>
      </c>
      <c r="D435" s="279" t="s">
        <v>428</v>
      </c>
      <c r="E435" s="280">
        <f t="shared" si="104"/>
        <v>313.93</v>
      </c>
      <c r="F435" s="282"/>
      <c r="G435" s="240"/>
      <c r="H435" s="240"/>
      <c r="I435" s="239">
        <v>313.93</v>
      </c>
    </row>
    <row r="436" s="9" customFormat="1" ht="21" hidden="1" customHeight="1" spans="1:9">
      <c r="A436" s="229"/>
      <c r="B436" s="230"/>
      <c r="C436" s="230">
        <v>5</v>
      </c>
      <c r="D436" s="279" t="s">
        <v>429</v>
      </c>
      <c r="E436" s="280">
        <f t="shared" si="104"/>
        <v>0</v>
      </c>
      <c r="F436" s="282"/>
      <c r="G436" s="240"/>
      <c r="H436" s="240"/>
      <c r="I436" s="239"/>
    </row>
    <row r="437" s="9" customFormat="1" ht="21" hidden="1" customHeight="1" spans="1:9">
      <c r="A437" s="229"/>
      <c r="B437" s="230"/>
      <c r="C437" s="230">
        <v>6</v>
      </c>
      <c r="D437" s="279" t="s">
        <v>430</v>
      </c>
      <c r="E437" s="280">
        <f t="shared" si="104"/>
        <v>0</v>
      </c>
      <c r="F437" s="282"/>
      <c r="G437" s="240"/>
      <c r="H437" s="240"/>
      <c r="I437" s="239"/>
    </row>
    <row r="438" s="9" customFormat="1" ht="21" hidden="1" customHeight="1" spans="1:9">
      <c r="A438" s="229"/>
      <c r="B438" s="230"/>
      <c r="C438" s="230">
        <v>11</v>
      </c>
      <c r="D438" s="279" t="s">
        <v>431</v>
      </c>
      <c r="E438" s="280">
        <f t="shared" si="104"/>
        <v>0</v>
      </c>
      <c r="F438" s="282"/>
      <c r="G438" s="240"/>
      <c r="H438" s="240"/>
      <c r="I438" s="239"/>
    </row>
    <row r="439" s="9" customFormat="1" ht="21" hidden="1" customHeight="1" spans="1:9">
      <c r="A439" s="229"/>
      <c r="B439" s="230"/>
      <c r="C439" s="230">
        <v>12</v>
      </c>
      <c r="D439" s="279" t="s">
        <v>432</v>
      </c>
      <c r="E439" s="280">
        <f t="shared" si="104"/>
        <v>0</v>
      </c>
      <c r="F439" s="282"/>
      <c r="G439" s="240"/>
      <c r="H439" s="240"/>
      <c r="I439" s="239"/>
    </row>
    <row r="440" s="9" customFormat="1" ht="21" hidden="1" customHeight="1" spans="1:9">
      <c r="A440" s="229"/>
      <c r="B440" s="230"/>
      <c r="C440" s="230">
        <v>13</v>
      </c>
      <c r="D440" s="279" t="s">
        <v>433</v>
      </c>
      <c r="E440" s="280">
        <f t="shared" si="104"/>
        <v>0</v>
      </c>
      <c r="F440" s="282"/>
      <c r="G440" s="240"/>
      <c r="H440" s="240"/>
      <c r="I440" s="239"/>
    </row>
    <row r="441" s="9" customFormat="1" ht="21" hidden="1" customHeight="1" spans="1:9">
      <c r="A441" s="229"/>
      <c r="B441" s="230"/>
      <c r="C441" s="230">
        <v>14</v>
      </c>
      <c r="D441" s="279" t="s">
        <v>434</v>
      </c>
      <c r="E441" s="280">
        <f t="shared" si="104"/>
        <v>0</v>
      </c>
      <c r="F441" s="282"/>
      <c r="G441" s="240"/>
      <c r="H441" s="240"/>
      <c r="I441" s="239"/>
    </row>
    <row r="442" s="9" customFormat="1" ht="21" hidden="1" customHeight="1" spans="1:9">
      <c r="A442" s="229"/>
      <c r="B442" s="230"/>
      <c r="C442" s="230">
        <v>17</v>
      </c>
      <c r="D442" s="279" t="s">
        <v>435</v>
      </c>
      <c r="E442" s="280">
        <f t="shared" si="104"/>
        <v>0</v>
      </c>
      <c r="F442" s="282"/>
      <c r="G442" s="240"/>
      <c r="H442" s="240"/>
      <c r="I442" s="239"/>
    </row>
    <row r="443" s="9" customFormat="1" ht="21" hidden="1" customHeight="1" spans="1:9">
      <c r="A443" s="229"/>
      <c r="B443" s="230"/>
      <c r="C443" s="230">
        <v>31</v>
      </c>
      <c r="D443" s="279" t="s">
        <v>436</v>
      </c>
      <c r="E443" s="280">
        <f t="shared" si="104"/>
        <v>0</v>
      </c>
      <c r="F443" s="282"/>
      <c r="G443" s="240"/>
      <c r="H443" s="240"/>
      <c r="I443" s="239"/>
    </row>
    <row r="444" s="9" customFormat="1" ht="21" hidden="1" customHeight="1" spans="1:9">
      <c r="A444" s="229"/>
      <c r="B444" s="230"/>
      <c r="C444" s="230">
        <v>99</v>
      </c>
      <c r="D444" s="279" t="s">
        <v>437</v>
      </c>
      <c r="E444" s="280">
        <f t="shared" si="104"/>
        <v>0</v>
      </c>
      <c r="F444" s="282"/>
      <c r="G444" s="240"/>
      <c r="H444" s="240"/>
      <c r="I444" s="239"/>
    </row>
    <row r="445" s="9" customFormat="1" ht="21" customHeight="1" spans="1:9">
      <c r="A445" s="229"/>
      <c r="B445" s="230">
        <v>5</v>
      </c>
      <c r="C445" s="230"/>
      <c r="D445" s="279" t="s">
        <v>438</v>
      </c>
      <c r="E445" s="280">
        <f t="shared" si="104"/>
        <v>4732</v>
      </c>
      <c r="F445" s="293">
        <f t="shared" ref="F445:I445" si="115">SUM(F446:F450)</f>
        <v>400</v>
      </c>
      <c r="G445" s="232">
        <f t="shared" si="115"/>
        <v>0</v>
      </c>
      <c r="H445" s="232">
        <f t="shared" si="115"/>
        <v>4006</v>
      </c>
      <c r="I445" s="233">
        <f t="shared" si="115"/>
        <v>326</v>
      </c>
    </row>
    <row r="446" s="9" customFormat="1" ht="21" hidden="1" customHeight="1" spans="1:9">
      <c r="A446" s="229"/>
      <c r="B446" s="230"/>
      <c r="C446" s="230">
        <v>1</v>
      </c>
      <c r="D446" s="279" t="s">
        <v>98</v>
      </c>
      <c r="E446" s="280">
        <f t="shared" si="104"/>
        <v>0</v>
      </c>
      <c r="F446" s="281"/>
      <c r="G446" s="237"/>
      <c r="H446" s="237"/>
      <c r="I446" s="238"/>
    </row>
    <row r="447" s="9" customFormat="1" ht="21" hidden="1" customHeight="1" spans="1:9">
      <c r="A447" s="229"/>
      <c r="B447" s="230"/>
      <c r="C447" s="230">
        <v>2</v>
      </c>
      <c r="D447" s="279" t="s">
        <v>99</v>
      </c>
      <c r="E447" s="280">
        <f t="shared" si="104"/>
        <v>0</v>
      </c>
      <c r="F447" s="282"/>
      <c r="G447" s="240"/>
      <c r="H447" s="240"/>
      <c r="I447" s="239"/>
    </row>
    <row r="448" s="9" customFormat="1" ht="21" hidden="1" customHeight="1" spans="1:9">
      <c r="A448" s="229"/>
      <c r="B448" s="230"/>
      <c r="C448" s="230">
        <v>4</v>
      </c>
      <c r="D448" s="279" t="s">
        <v>439</v>
      </c>
      <c r="E448" s="280">
        <f t="shared" si="104"/>
        <v>0</v>
      </c>
      <c r="F448" s="282"/>
      <c r="G448" s="240"/>
      <c r="H448" s="240"/>
      <c r="I448" s="239"/>
    </row>
    <row r="449" s="9" customFormat="1" ht="21" customHeight="1" spans="1:9">
      <c r="A449" s="229"/>
      <c r="B449" s="230"/>
      <c r="C449" s="230">
        <v>5</v>
      </c>
      <c r="D449" s="279" t="s">
        <v>440</v>
      </c>
      <c r="E449" s="280">
        <f t="shared" si="104"/>
        <v>400</v>
      </c>
      <c r="F449" s="282">
        <v>400</v>
      </c>
      <c r="G449" s="240"/>
      <c r="H449" s="240"/>
      <c r="I449" s="239"/>
    </row>
    <row r="450" s="9" customFormat="1" ht="21" customHeight="1" spans="1:9">
      <c r="A450" s="229"/>
      <c r="B450" s="230"/>
      <c r="C450" s="230">
        <v>99</v>
      </c>
      <c r="D450" s="279" t="s">
        <v>441</v>
      </c>
      <c r="E450" s="280">
        <f t="shared" si="104"/>
        <v>4332</v>
      </c>
      <c r="F450" s="282"/>
      <c r="G450" s="240"/>
      <c r="H450" s="240">
        <v>4006</v>
      </c>
      <c r="I450" s="239">
        <v>326</v>
      </c>
    </row>
    <row r="451" s="9" customFormat="1" ht="21" hidden="1" customHeight="1" spans="1:9">
      <c r="A451" s="229"/>
      <c r="B451" s="230">
        <v>6</v>
      </c>
      <c r="C451" s="230"/>
      <c r="D451" s="279" t="s">
        <v>442</v>
      </c>
      <c r="E451" s="280">
        <f t="shared" si="104"/>
        <v>0</v>
      </c>
      <c r="F451" s="281">
        <f t="shared" ref="F451:H451" si="116">F452+F453</f>
        <v>0</v>
      </c>
      <c r="G451" s="237">
        <f t="shared" si="116"/>
        <v>0</v>
      </c>
      <c r="H451" s="237">
        <f t="shared" si="116"/>
        <v>0</v>
      </c>
      <c r="I451" s="238"/>
    </row>
    <row r="452" s="9" customFormat="1" ht="21" hidden="1" customHeight="1" spans="1:9">
      <c r="A452" s="229"/>
      <c r="B452" s="230"/>
      <c r="C452" s="230">
        <v>1</v>
      </c>
      <c r="D452" s="279" t="s">
        <v>249</v>
      </c>
      <c r="E452" s="280">
        <f t="shared" si="104"/>
        <v>0</v>
      </c>
      <c r="F452" s="282"/>
      <c r="G452" s="240"/>
      <c r="H452" s="240"/>
      <c r="I452" s="239"/>
    </row>
    <row r="453" s="9" customFormat="1" ht="21" hidden="1" customHeight="1" spans="1:9">
      <c r="A453" s="229"/>
      <c r="B453" s="230"/>
      <c r="C453" s="230">
        <v>99</v>
      </c>
      <c r="D453" s="279" t="s">
        <v>443</v>
      </c>
      <c r="E453" s="280">
        <f t="shared" si="104"/>
        <v>0</v>
      </c>
      <c r="F453" s="282"/>
      <c r="G453" s="240"/>
      <c r="H453" s="240"/>
      <c r="I453" s="239"/>
    </row>
    <row r="454" s="9" customFormat="1" ht="21" customHeight="1" spans="1:9">
      <c r="A454" s="229"/>
      <c r="B454" s="230">
        <v>7</v>
      </c>
      <c r="C454" s="230"/>
      <c r="D454" s="279" t="s">
        <v>444</v>
      </c>
      <c r="E454" s="280">
        <f t="shared" si="104"/>
        <v>997.0216</v>
      </c>
      <c r="F454" s="281">
        <f t="shared" ref="F454:I454" si="117">F455+F456</f>
        <v>0</v>
      </c>
      <c r="G454" s="281">
        <f t="shared" si="117"/>
        <v>786.0216</v>
      </c>
      <c r="H454" s="281">
        <f t="shared" si="117"/>
        <v>0</v>
      </c>
      <c r="I454" s="294">
        <f t="shared" si="117"/>
        <v>211</v>
      </c>
    </row>
    <row r="455" s="9" customFormat="1" ht="21" customHeight="1" spans="1:9">
      <c r="A455" s="229"/>
      <c r="B455" s="230"/>
      <c r="C455" s="230">
        <v>1</v>
      </c>
      <c r="D455" s="279" t="s">
        <v>445</v>
      </c>
      <c r="E455" s="280">
        <f t="shared" ref="E455:E518" si="118">F455+G455+H455+I455</f>
        <v>211</v>
      </c>
      <c r="F455" s="282"/>
      <c r="G455" s="240"/>
      <c r="H455" s="240"/>
      <c r="I455" s="239">
        <v>211</v>
      </c>
    </row>
    <row r="456" s="9" customFormat="1" ht="21" customHeight="1" spans="1:9">
      <c r="A456" s="229"/>
      <c r="B456" s="230"/>
      <c r="C456" s="230">
        <v>99</v>
      </c>
      <c r="D456" s="295" t="s">
        <v>446</v>
      </c>
      <c r="E456" s="280">
        <f t="shared" si="118"/>
        <v>786.0216</v>
      </c>
      <c r="F456" s="282"/>
      <c r="G456" s="240">
        <v>786.0216</v>
      </c>
      <c r="H456" s="240"/>
      <c r="I456" s="239"/>
    </row>
    <row r="457" s="9" customFormat="1" ht="21" hidden="1" customHeight="1" spans="1:9">
      <c r="A457" s="229"/>
      <c r="B457" s="230">
        <v>8</v>
      </c>
      <c r="C457" s="230">
        <v>3</v>
      </c>
      <c r="D457" s="279"/>
      <c r="E457" s="280">
        <f t="shared" si="118"/>
        <v>0</v>
      </c>
      <c r="F457" s="282"/>
      <c r="G457" s="240"/>
      <c r="H457" s="240"/>
      <c r="I457" s="239"/>
    </row>
    <row r="458" s="9" customFormat="1" ht="21" hidden="1" customHeight="1" spans="1:9">
      <c r="A458" s="229"/>
      <c r="B458" s="230">
        <v>99</v>
      </c>
      <c r="C458" s="230"/>
      <c r="D458" s="279" t="s">
        <v>447</v>
      </c>
      <c r="E458" s="280">
        <f t="shared" si="118"/>
        <v>0</v>
      </c>
      <c r="F458" s="281">
        <f t="shared" ref="F458:I458" si="119">F459</f>
        <v>0</v>
      </c>
      <c r="G458" s="237">
        <f t="shared" si="119"/>
        <v>0</v>
      </c>
      <c r="H458" s="237">
        <f t="shared" si="119"/>
        <v>0</v>
      </c>
      <c r="I458" s="238">
        <f t="shared" si="119"/>
        <v>0</v>
      </c>
    </row>
    <row r="459" s="9" customFormat="1" ht="21" hidden="1" customHeight="1" spans="1:9">
      <c r="A459" s="284"/>
      <c r="B459" s="285"/>
      <c r="C459" s="285">
        <v>99</v>
      </c>
      <c r="D459" s="286" t="s">
        <v>448</v>
      </c>
      <c r="E459" s="287">
        <f t="shared" si="118"/>
        <v>0</v>
      </c>
      <c r="F459" s="288"/>
      <c r="G459" s="289"/>
      <c r="H459" s="289"/>
      <c r="I459" s="290"/>
    </row>
    <row r="460" s="9" customFormat="1" ht="21" hidden="1" customHeight="1" spans="1:9">
      <c r="A460" s="264">
        <v>214</v>
      </c>
      <c r="B460" s="265"/>
      <c r="C460" s="265"/>
      <c r="D460" s="271" t="s">
        <v>449</v>
      </c>
      <c r="E460" s="267">
        <f t="shared" si="118"/>
        <v>0</v>
      </c>
      <c r="F460" s="268">
        <f t="shared" ref="F460:I460" si="120">F461+F466</f>
        <v>0</v>
      </c>
      <c r="G460" s="269">
        <f t="shared" si="120"/>
        <v>0</v>
      </c>
      <c r="H460" s="269">
        <f t="shared" si="120"/>
        <v>0</v>
      </c>
      <c r="I460" s="270">
        <f t="shared" si="120"/>
        <v>0</v>
      </c>
    </row>
    <row r="461" s="9" customFormat="1" ht="21" hidden="1" customHeight="1" spans="1:9">
      <c r="A461" s="272"/>
      <c r="B461" s="273">
        <v>1</v>
      </c>
      <c r="C461" s="273"/>
      <c r="D461" s="274" t="s">
        <v>450</v>
      </c>
      <c r="E461" s="275">
        <f t="shared" si="118"/>
        <v>0</v>
      </c>
      <c r="F461" s="276">
        <f t="shared" ref="F461:H461" si="121">SUM(F462:F465)</f>
        <v>0</v>
      </c>
      <c r="G461" s="277">
        <f t="shared" si="121"/>
        <v>0</v>
      </c>
      <c r="H461" s="277">
        <f t="shared" si="121"/>
        <v>0</v>
      </c>
      <c r="I461" s="278"/>
    </row>
    <row r="462" s="9" customFormat="1" ht="21" hidden="1" customHeight="1" spans="1:9">
      <c r="A462" s="229"/>
      <c r="B462" s="230"/>
      <c r="C462" s="230">
        <v>1</v>
      </c>
      <c r="D462" s="279" t="s">
        <v>98</v>
      </c>
      <c r="E462" s="280">
        <f t="shared" si="118"/>
        <v>0</v>
      </c>
      <c r="F462" s="282"/>
      <c r="G462" s="240"/>
      <c r="H462" s="240"/>
      <c r="I462" s="239"/>
    </row>
    <row r="463" s="9" customFormat="1" ht="21" hidden="1" customHeight="1" spans="1:9">
      <c r="A463" s="229"/>
      <c r="B463" s="230"/>
      <c r="C463" s="230">
        <v>2</v>
      </c>
      <c r="D463" s="279" t="s">
        <v>99</v>
      </c>
      <c r="E463" s="280">
        <f t="shared" si="118"/>
        <v>0</v>
      </c>
      <c r="F463" s="282"/>
      <c r="G463" s="240"/>
      <c r="H463" s="240"/>
      <c r="I463" s="239"/>
    </row>
    <row r="464" s="9" customFormat="1" ht="21" hidden="1" customHeight="1" spans="1:9">
      <c r="A464" s="229"/>
      <c r="B464" s="230"/>
      <c r="C464" s="230">
        <v>31</v>
      </c>
      <c r="D464" s="279" t="s">
        <v>451</v>
      </c>
      <c r="E464" s="280">
        <f t="shared" si="118"/>
        <v>0</v>
      </c>
      <c r="F464" s="282"/>
      <c r="G464" s="240"/>
      <c r="H464" s="240"/>
      <c r="I464" s="239"/>
    </row>
    <row r="465" s="9" customFormat="1" ht="21" hidden="1" customHeight="1" spans="1:9">
      <c r="A465" s="229"/>
      <c r="B465" s="230"/>
      <c r="C465" s="230">
        <v>99</v>
      </c>
      <c r="D465" s="279" t="s">
        <v>452</v>
      </c>
      <c r="E465" s="280">
        <f t="shared" si="118"/>
        <v>0</v>
      </c>
      <c r="F465" s="282"/>
      <c r="G465" s="240"/>
      <c r="H465" s="240"/>
      <c r="I465" s="239"/>
    </row>
    <row r="466" s="9" customFormat="1" ht="21" hidden="1" customHeight="1" spans="1:9">
      <c r="A466" s="229"/>
      <c r="B466" s="230">
        <v>99</v>
      </c>
      <c r="C466" s="230"/>
      <c r="D466" s="279" t="s">
        <v>453</v>
      </c>
      <c r="E466" s="280">
        <f t="shared" si="118"/>
        <v>0</v>
      </c>
      <c r="F466" s="281">
        <f t="shared" ref="F466:H466" si="122">F467</f>
        <v>0</v>
      </c>
      <c r="G466" s="237">
        <f t="shared" si="122"/>
        <v>0</v>
      </c>
      <c r="H466" s="237">
        <f t="shared" si="122"/>
        <v>0</v>
      </c>
      <c r="I466" s="238"/>
    </row>
    <row r="467" s="9" customFormat="1" ht="21" hidden="1" customHeight="1" spans="1:9">
      <c r="A467" s="284"/>
      <c r="B467" s="285"/>
      <c r="C467" s="285">
        <v>99</v>
      </c>
      <c r="D467" s="286" t="s">
        <v>454</v>
      </c>
      <c r="E467" s="287">
        <f t="shared" si="118"/>
        <v>0</v>
      </c>
      <c r="F467" s="288"/>
      <c r="G467" s="289"/>
      <c r="H467" s="289"/>
      <c r="I467" s="290"/>
    </row>
    <row r="468" s="9" customFormat="1" ht="21" hidden="1" customHeight="1" spans="1:9">
      <c r="A468" s="264">
        <v>215</v>
      </c>
      <c r="B468" s="265"/>
      <c r="C468" s="265"/>
      <c r="D468" s="271" t="s">
        <v>455</v>
      </c>
      <c r="E468" s="267">
        <f t="shared" si="118"/>
        <v>0</v>
      </c>
      <c r="F468" s="268">
        <f t="shared" ref="F468:I468" si="123">F469+F473+F477+F479+F484+F487+F489</f>
        <v>0</v>
      </c>
      <c r="G468" s="269">
        <f t="shared" si="123"/>
        <v>0</v>
      </c>
      <c r="H468" s="269">
        <f t="shared" si="123"/>
        <v>0</v>
      </c>
      <c r="I468" s="270">
        <f t="shared" si="123"/>
        <v>0</v>
      </c>
    </row>
    <row r="469" s="9" customFormat="1" ht="21" hidden="1" customHeight="1" spans="1:9">
      <c r="A469" s="272"/>
      <c r="B469" s="273">
        <v>1</v>
      </c>
      <c r="C469" s="273"/>
      <c r="D469" s="274" t="s">
        <v>456</v>
      </c>
      <c r="E469" s="275">
        <f t="shared" si="118"/>
        <v>0</v>
      </c>
      <c r="F469" s="276">
        <f t="shared" ref="F469:H469" si="124">SUM(F470:F472)</f>
        <v>0</v>
      </c>
      <c r="G469" s="277">
        <f t="shared" si="124"/>
        <v>0</v>
      </c>
      <c r="H469" s="277">
        <f t="shared" si="124"/>
        <v>0</v>
      </c>
      <c r="I469" s="278"/>
    </row>
    <row r="470" s="9" customFormat="1" ht="21" hidden="1" customHeight="1" spans="1:9">
      <c r="A470" s="229"/>
      <c r="B470" s="230"/>
      <c r="C470" s="230">
        <v>1</v>
      </c>
      <c r="D470" s="279" t="s">
        <v>98</v>
      </c>
      <c r="E470" s="280">
        <f t="shared" si="118"/>
        <v>0</v>
      </c>
      <c r="F470" s="282"/>
      <c r="G470" s="240"/>
      <c r="H470" s="240"/>
      <c r="I470" s="239"/>
    </row>
    <row r="471" s="9" customFormat="1" ht="21" hidden="1" customHeight="1" spans="1:9">
      <c r="A471" s="229"/>
      <c r="B471" s="230"/>
      <c r="C471" s="230">
        <v>2</v>
      </c>
      <c r="D471" s="279" t="s">
        <v>99</v>
      </c>
      <c r="E471" s="280">
        <f t="shared" si="118"/>
        <v>0</v>
      </c>
      <c r="F471" s="282"/>
      <c r="G471" s="240"/>
      <c r="H471" s="240"/>
      <c r="I471" s="239"/>
    </row>
    <row r="472" s="9" customFormat="1" ht="21" hidden="1" customHeight="1" spans="1:9">
      <c r="A472" s="229"/>
      <c r="B472" s="230"/>
      <c r="C472" s="230">
        <v>99</v>
      </c>
      <c r="D472" s="279" t="s">
        <v>457</v>
      </c>
      <c r="E472" s="280">
        <f t="shared" si="118"/>
        <v>0</v>
      </c>
      <c r="F472" s="282"/>
      <c r="G472" s="240"/>
      <c r="H472" s="240"/>
      <c r="I472" s="239"/>
    </row>
    <row r="473" s="9" customFormat="1" ht="21" hidden="1" customHeight="1" spans="1:9">
      <c r="A473" s="229"/>
      <c r="B473" s="230">
        <v>2</v>
      </c>
      <c r="C473" s="230"/>
      <c r="D473" s="279" t="s">
        <v>458</v>
      </c>
      <c r="E473" s="280">
        <f t="shared" si="118"/>
        <v>0</v>
      </c>
      <c r="F473" s="281">
        <f t="shared" ref="F473:H473" si="125">SUM(F474:F476)</f>
        <v>0</v>
      </c>
      <c r="G473" s="237">
        <f t="shared" si="125"/>
        <v>0</v>
      </c>
      <c r="H473" s="237">
        <f t="shared" si="125"/>
        <v>0</v>
      </c>
      <c r="I473" s="238"/>
    </row>
    <row r="474" s="9" customFormat="1" ht="21" hidden="1" customHeight="1" spans="1:9">
      <c r="A474" s="229"/>
      <c r="B474" s="230"/>
      <c r="C474" s="230">
        <v>1</v>
      </c>
      <c r="D474" s="279" t="s">
        <v>98</v>
      </c>
      <c r="E474" s="280">
        <f t="shared" si="118"/>
        <v>0</v>
      </c>
      <c r="F474" s="282"/>
      <c r="G474" s="240"/>
      <c r="H474" s="240"/>
      <c r="I474" s="239"/>
    </row>
    <row r="475" s="9" customFormat="1" ht="21" hidden="1" customHeight="1" spans="1:9">
      <c r="A475" s="229"/>
      <c r="B475" s="230"/>
      <c r="C475" s="230">
        <v>2</v>
      </c>
      <c r="D475" s="279" t="s">
        <v>99</v>
      </c>
      <c r="E475" s="280">
        <f t="shared" si="118"/>
        <v>0</v>
      </c>
      <c r="F475" s="282"/>
      <c r="G475" s="240"/>
      <c r="H475" s="240"/>
      <c r="I475" s="239"/>
    </row>
    <row r="476" s="9" customFormat="1" ht="21" hidden="1" customHeight="1" spans="1:9">
      <c r="A476" s="229"/>
      <c r="B476" s="230"/>
      <c r="C476" s="230">
        <v>99</v>
      </c>
      <c r="D476" s="279" t="s">
        <v>459</v>
      </c>
      <c r="E476" s="280">
        <f t="shared" si="118"/>
        <v>0</v>
      </c>
      <c r="F476" s="282"/>
      <c r="G476" s="240"/>
      <c r="H476" s="240"/>
      <c r="I476" s="239"/>
    </row>
    <row r="477" s="9" customFormat="1" ht="21" hidden="1" customHeight="1" spans="1:9">
      <c r="A477" s="229"/>
      <c r="B477" s="230">
        <v>3</v>
      </c>
      <c r="C477" s="230"/>
      <c r="D477" s="279" t="s">
        <v>460</v>
      </c>
      <c r="E477" s="280">
        <f t="shared" si="118"/>
        <v>0</v>
      </c>
      <c r="F477" s="281">
        <f t="shared" ref="F477:H477" si="126">F478</f>
        <v>0</v>
      </c>
      <c r="G477" s="237">
        <f t="shared" si="126"/>
        <v>0</v>
      </c>
      <c r="H477" s="237">
        <f t="shared" si="126"/>
        <v>0</v>
      </c>
      <c r="I477" s="238"/>
    </row>
    <row r="478" s="9" customFormat="1" ht="21" hidden="1" customHeight="1" spans="1:9">
      <c r="A478" s="229"/>
      <c r="B478" s="230"/>
      <c r="C478" s="230">
        <v>99</v>
      </c>
      <c r="D478" s="279" t="s">
        <v>461</v>
      </c>
      <c r="E478" s="280">
        <f t="shared" si="118"/>
        <v>0</v>
      </c>
      <c r="F478" s="282"/>
      <c r="G478" s="240"/>
      <c r="H478" s="240"/>
      <c r="I478" s="239"/>
    </row>
    <row r="479" s="9" customFormat="1" ht="21" hidden="1" customHeight="1" spans="1:9">
      <c r="A479" s="229"/>
      <c r="B479" s="230">
        <v>5</v>
      </c>
      <c r="C479" s="230"/>
      <c r="D479" s="279" t="s">
        <v>462</v>
      </c>
      <c r="E479" s="280">
        <f t="shared" si="118"/>
        <v>0</v>
      </c>
      <c r="F479" s="281">
        <f t="shared" ref="F479:I479" si="127">SUM(F480:F483)</f>
        <v>0</v>
      </c>
      <c r="G479" s="237">
        <f t="shared" si="127"/>
        <v>0</v>
      </c>
      <c r="H479" s="237">
        <f t="shared" si="127"/>
        <v>0</v>
      </c>
      <c r="I479" s="238">
        <f t="shared" si="127"/>
        <v>0</v>
      </c>
    </row>
    <row r="480" s="214" customFormat="1" ht="21" hidden="1" customHeight="1" spans="1:9">
      <c r="A480" s="229"/>
      <c r="B480" s="230"/>
      <c r="C480" s="230">
        <v>1</v>
      </c>
      <c r="D480" s="279" t="s">
        <v>98</v>
      </c>
      <c r="E480" s="280">
        <f t="shared" si="118"/>
        <v>0</v>
      </c>
      <c r="F480" s="282"/>
      <c r="G480" s="240"/>
      <c r="H480" s="240"/>
      <c r="I480" s="239"/>
    </row>
    <row r="481" s="9" customFormat="1" ht="21" hidden="1" customHeight="1" spans="1:9">
      <c r="A481" s="229"/>
      <c r="B481" s="230"/>
      <c r="C481" s="230">
        <v>2</v>
      </c>
      <c r="D481" s="279" t="s">
        <v>99</v>
      </c>
      <c r="E481" s="280">
        <f t="shared" si="118"/>
        <v>0</v>
      </c>
      <c r="F481" s="282"/>
      <c r="G481" s="240"/>
      <c r="H481" s="240"/>
      <c r="I481" s="239"/>
    </row>
    <row r="482" s="9" customFormat="1" ht="21" hidden="1" customHeight="1" spans="1:9">
      <c r="A482" s="229"/>
      <c r="B482" s="230"/>
      <c r="C482" s="230">
        <v>5</v>
      </c>
      <c r="D482" s="279" t="s">
        <v>463</v>
      </c>
      <c r="E482" s="280">
        <f t="shared" si="118"/>
        <v>0</v>
      </c>
      <c r="F482" s="282"/>
      <c r="G482" s="240"/>
      <c r="H482" s="240"/>
      <c r="I482" s="239"/>
    </row>
    <row r="483" s="9" customFormat="1" ht="21" hidden="1" customHeight="1" spans="1:9">
      <c r="A483" s="229"/>
      <c r="B483" s="230"/>
      <c r="C483" s="230">
        <v>99</v>
      </c>
      <c r="D483" s="279" t="s">
        <v>464</v>
      </c>
      <c r="E483" s="280">
        <f t="shared" si="118"/>
        <v>0</v>
      </c>
      <c r="F483" s="282"/>
      <c r="G483" s="240"/>
      <c r="H483" s="240"/>
      <c r="I483" s="239"/>
    </row>
    <row r="484" s="9" customFormat="1" ht="21" hidden="1" customHeight="1" spans="1:9">
      <c r="A484" s="229"/>
      <c r="B484" s="230">
        <v>7</v>
      </c>
      <c r="C484" s="230"/>
      <c r="D484" s="279" t="s">
        <v>465</v>
      </c>
      <c r="E484" s="280">
        <f t="shared" si="118"/>
        <v>0</v>
      </c>
      <c r="F484" s="281">
        <f t="shared" ref="F484:H484" si="128">F485+F486</f>
        <v>0</v>
      </c>
      <c r="G484" s="237">
        <f t="shared" si="128"/>
        <v>0</v>
      </c>
      <c r="H484" s="237">
        <f t="shared" si="128"/>
        <v>0</v>
      </c>
      <c r="I484" s="238"/>
    </row>
    <row r="485" s="9" customFormat="1" ht="21" hidden="1" customHeight="1" spans="1:9">
      <c r="A485" s="229"/>
      <c r="B485" s="230"/>
      <c r="C485" s="230">
        <v>1</v>
      </c>
      <c r="D485" s="279" t="s">
        <v>98</v>
      </c>
      <c r="E485" s="280">
        <f t="shared" si="118"/>
        <v>0</v>
      </c>
      <c r="F485" s="282"/>
      <c r="G485" s="240"/>
      <c r="H485" s="240"/>
      <c r="I485" s="239"/>
    </row>
    <row r="486" s="9" customFormat="1" ht="21" hidden="1" customHeight="1" spans="1:9">
      <c r="A486" s="229"/>
      <c r="B486" s="230"/>
      <c r="C486" s="230">
        <v>2</v>
      </c>
      <c r="D486" s="279" t="s">
        <v>99</v>
      </c>
      <c r="E486" s="280">
        <f t="shared" si="118"/>
        <v>0</v>
      </c>
      <c r="F486" s="282"/>
      <c r="G486" s="240"/>
      <c r="H486" s="240"/>
      <c r="I486" s="239"/>
    </row>
    <row r="487" s="9" customFormat="1" ht="21" hidden="1" customHeight="1" spans="1:9">
      <c r="A487" s="229"/>
      <c r="B487" s="230">
        <v>8</v>
      </c>
      <c r="C487" s="230"/>
      <c r="D487" s="279" t="s">
        <v>466</v>
      </c>
      <c r="E487" s="280">
        <f t="shared" si="118"/>
        <v>0</v>
      </c>
      <c r="F487" s="281">
        <f t="shared" ref="F487:H487" si="129">F488</f>
        <v>0</v>
      </c>
      <c r="G487" s="237">
        <f t="shared" si="129"/>
        <v>0</v>
      </c>
      <c r="H487" s="237">
        <f t="shared" si="129"/>
        <v>0</v>
      </c>
      <c r="I487" s="238"/>
    </row>
    <row r="488" s="9" customFormat="1" ht="21" hidden="1" customHeight="1" spans="1:9">
      <c r="A488" s="229"/>
      <c r="B488" s="230"/>
      <c r="C488" s="230">
        <v>99</v>
      </c>
      <c r="D488" s="279" t="s">
        <v>467</v>
      </c>
      <c r="E488" s="280">
        <f t="shared" si="118"/>
        <v>0</v>
      </c>
      <c r="F488" s="282"/>
      <c r="G488" s="240"/>
      <c r="H488" s="240"/>
      <c r="I488" s="239"/>
    </row>
    <row r="489" s="9" customFormat="1" ht="21" hidden="1" customHeight="1" spans="1:9">
      <c r="A489" s="229"/>
      <c r="B489" s="230">
        <v>99</v>
      </c>
      <c r="C489" s="230"/>
      <c r="D489" s="279" t="s">
        <v>468</v>
      </c>
      <c r="E489" s="280">
        <f t="shared" si="118"/>
        <v>0</v>
      </c>
      <c r="F489" s="281">
        <f t="shared" ref="F489:I489" si="130">F490+F491</f>
        <v>0</v>
      </c>
      <c r="G489" s="237">
        <f t="shared" si="130"/>
        <v>0</v>
      </c>
      <c r="H489" s="237">
        <f t="shared" si="130"/>
        <v>0</v>
      </c>
      <c r="I489" s="238">
        <f t="shared" si="130"/>
        <v>0</v>
      </c>
    </row>
    <row r="490" s="9" customFormat="1" ht="21" hidden="1" customHeight="1" spans="1:9">
      <c r="A490" s="229"/>
      <c r="B490" s="230"/>
      <c r="C490" s="230">
        <v>1</v>
      </c>
      <c r="D490" s="279" t="s">
        <v>469</v>
      </c>
      <c r="E490" s="280">
        <f t="shared" si="118"/>
        <v>0</v>
      </c>
      <c r="F490" s="282"/>
      <c r="G490" s="240"/>
      <c r="H490" s="240"/>
      <c r="I490" s="239"/>
    </row>
    <row r="491" s="9" customFormat="1" ht="21" hidden="1" customHeight="1" spans="1:9">
      <c r="A491" s="284"/>
      <c r="B491" s="285"/>
      <c r="C491" s="285">
        <v>99</v>
      </c>
      <c r="D491" s="286" t="s">
        <v>470</v>
      </c>
      <c r="E491" s="287">
        <f t="shared" si="118"/>
        <v>0</v>
      </c>
      <c r="F491" s="288"/>
      <c r="G491" s="289"/>
      <c r="H491" s="289"/>
      <c r="I491" s="290"/>
    </row>
    <row r="492" s="215" customFormat="1" ht="21" customHeight="1" spans="1:9">
      <c r="A492" s="264">
        <v>216</v>
      </c>
      <c r="B492" s="296"/>
      <c r="C492" s="296"/>
      <c r="D492" s="271" t="s">
        <v>471</v>
      </c>
      <c r="E492" s="267">
        <f t="shared" si="118"/>
        <v>3074</v>
      </c>
      <c r="F492" s="268">
        <f t="shared" ref="F492:I492" si="131">F493+F497+F499</f>
        <v>0</v>
      </c>
      <c r="G492" s="269">
        <f t="shared" si="131"/>
        <v>0</v>
      </c>
      <c r="H492" s="269">
        <f t="shared" si="131"/>
        <v>0</v>
      </c>
      <c r="I492" s="270">
        <f t="shared" si="131"/>
        <v>3074</v>
      </c>
    </row>
    <row r="493" s="9" customFormat="1" ht="21" customHeight="1" spans="1:9">
      <c r="A493" s="272"/>
      <c r="B493" s="273">
        <v>2</v>
      </c>
      <c r="C493" s="273"/>
      <c r="D493" s="274" t="s">
        <v>472</v>
      </c>
      <c r="E493" s="275">
        <f t="shared" si="118"/>
        <v>3074</v>
      </c>
      <c r="F493" s="276">
        <f t="shared" ref="F493:I493" si="132">F494+F495+F496</f>
        <v>0</v>
      </c>
      <c r="G493" s="276">
        <f t="shared" si="132"/>
        <v>0</v>
      </c>
      <c r="H493" s="276">
        <f t="shared" si="132"/>
        <v>0</v>
      </c>
      <c r="I493" s="278">
        <f t="shared" si="132"/>
        <v>3074</v>
      </c>
    </row>
    <row r="494" s="9" customFormat="1" ht="21" hidden="1" customHeight="1" spans="1:9">
      <c r="A494" s="229"/>
      <c r="B494" s="230"/>
      <c r="C494" s="230">
        <v>1</v>
      </c>
      <c r="D494" s="279" t="s">
        <v>98</v>
      </c>
      <c r="E494" s="280">
        <f t="shared" si="118"/>
        <v>0</v>
      </c>
      <c r="F494" s="282"/>
      <c r="G494" s="240"/>
      <c r="H494" s="240"/>
      <c r="I494" s="239"/>
    </row>
    <row r="495" s="9" customFormat="1" ht="21" hidden="1" customHeight="1" spans="1:9">
      <c r="A495" s="229"/>
      <c r="B495" s="230"/>
      <c r="C495" s="230">
        <v>2</v>
      </c>
      <c r="D495" s="279" t="s">
        <v>99</v>
      </c>
      <c r="E495" s="280">
        <f t="shared" si="118"/>
        <v>0</v>
      </c>
      <c r="F495" s="282"/>
      <c r="G495" s="240"/>
      <c r="H495" s="240"/>
      <c r="I495" s="239"/>
    </row>
    <row r="496" s="9" customFormat="1" ht="21" customHeight="1" spans="1:9">
      <c r="A496" s="229"/>
      <c r="B496" s="230"/>
      <c r="C496" s="230">
        <v>99</v>
      </c>
      <c r="D496" s="279" t="s">
        <v>473</v>
      </c>
      <c r="E496" s="280">
        <f t="shared" si="118"/>
        <v>3074</v>
      </c>
      <c r="F496" s="282"/>
      <c r="G496" s="240"/>
      <c r="H496" s="240"/>
      <c r="I496" s="239">
        <v>3074</v>
      </c>
    </row>
    <row r="497" s="9" customFormat="1" ht="21" hidden="1" customHeight="1" spans="1:9">
      <c r="A497" s="229"/>
      <c r="B497" s="230">
        <v>5</v>
      </c>
      <c r="C497" s="230"/>
      <c r="D497" s="279" t="s">
        <v>474</v>
      </c>
      <c r="E497" s="280">
        <f t="shared" si="118"/>
        <v>0</v>
      </c>
      <c r="F497" s="281">
        <f t="shared" ref="F497:H497" si="133">F498</f>
        <v>0</v>
      </c>
      <c r="G497" s="237">
        <f t="shared" si="133"/>
        <v>0</v>
      </c>
      <c r="H497" s="237">
        <f t="shared" si="133"/>
        <v>0</v>
      </c>
      <c r="I497" s="238"/>
    </row>
    <row r="498" s="9" customFormat="1" ht="21" hidden="1" customHeight="1" spans="1:9">
      <c r="A498" s="229"/>
      <c r="B498" s="230"/>
      <c r="C498" s="230">
        <v>1</v>
      </c>
      <c r="D498" s="279" t="s">
        <v>98</v>
      </c>
      <c r="E498" s="280">
        <f t="shared" si="118"/>
        <v>0</v>
      </c>
      <c r="F498" s="282"/>
      <c r="G498" s="240"/>
      <c r="H498" s="240"/>
      <c r="I498" s="239"/>
    </row>
    <row r="499" s="9" customFormat="1" ht="21" hidden="1" customHeight="1" spans="1:9">
      <c r="A499" s="229"/>
      <c r="B499" s="230">
        <v>99</v>
      </c>
      <c r="C499" s="230"/>
      <c r="D499" s="279" t="s">
        <v>475</v>
      </c>
      <c r="E499" s="280">
        <f t="shared" si="118"/>
        <v>0</v>
      </c>
      <c r="F499" s="281">
        <f t="shared" ref="F499:I499" si="134">F500</f>
        <v>0</v>
      </c>
      <c r="G499" s="237">
        <f t="shared" si="134"/>
        <v>0</v>
      </c>
      <c r="H499" s="237">
        <f t="shared" si="134"/>
        <v>0</v>
      </c>
      <c r="I499" s="238">
        <f t="shared" si="134"/>
        <v>0</v>
      </c>
    </row>
    <row r="500" s="9" customFormat="1" ht="21" hidden="1" customHeight="1" spans="1:9">
      <c r="A500" s="284"/>
      <c r="B500" s="285"/>
      <c r="C500" s="285">
        <v>99</v>
      </c>
      <c r="D500" s="286" t="s">
        <v>476</v>
      </c>
      <c r="E500" s="287">
        <f t="shared" si="118"/>
        <v>0</v>
      </c>
      <c r="F500" s="288"/>
      <c r="G500" s="289"/>
      <c r="H500" s="289"/>
      <c r="I500" s="290"/>
    </row>
    <row r="501" s="9" customFormat="1" ht="21" hidden="1" customHeight="1" spans="1:9">
      <c r="A501" s="264">
        <v>220</v>
      </c>
      <c r="B501" s="265"/>
      <c r="C501" s="265"/>
      <c r="D501" s="271" t="s">
        <v>477</v>
      </c>
      <c r="E501" s="267">
        <f t="shared" si="118"/>
        <v>0</v>
      </c>
      <c r="F501" s="268">
        <f t="shared" ref="F501:I501" si="135">F502+F509+F512</f>
        <v>0</v>
      </c>
      <c r="G501" s="269">
        <f t="shared" si="135"/>
        <v>0</v>
      </c>
      <c r="H501" s="269">
        <f t="shared" si="135"/>
        <v>0</v>
      </c>
      <c r="I501" s="270">
        <f t="shared" si="135"/>
        <v>0</v>
      </c>
    </row>
    <row r="502" s="9" customFormat="1" ht="21" hidden="1" customHeight="1" spans="1:9">
      <c r="A502" s="272"/>
      <c r="B502" s="273">
        <v>1</v>
      </c>
      <c r="C502" s="273"/>
      <c r="D502" s="274" t="s">
        <v>478</v>
      </c>
      <c r="E502" s="275">
        <f t="shared" si="118"/>
        <v>0</v>
      </c>
      <c r="F502" s="276">
        <f t="shared" ref="F502:I502" si="136">SUM(F503:F508)</f>
        <v>0</v>
      </c>
      <c r="G502" s="277">
        <f t="shared" si="136"/>
        <v>0</v>
      </c>
      <c r="H502" s="277">
        <f t="shared" si="136"/>
        <v>0</v>
      </c>
      <c r="I502" s="278">
        <f t="shared" si="136"/>
        <v>0</v>
      </c>
    </row>
    <row r="503" s="9" customFormat="1" ht="21" hidden="1" customHeight="1" spans="1:9">
      <c r="A503" s="229"/>
      <c r="B503" s="230"/>
      <c r="C503" s="230">
        <v>1</v>
      </c>
      <c r="D503" s="279" t="s">
        <v>98</v>
      </c>
      <c r="E503" s="280">
        <f t="shared" si="118"/>
        <v>0</v>
      </c>
      <c r="F503" s="282"/>
      <c r="G503" s="240"/>
      <c r="H503" s="240"/>
      <c r="I503" s="239"/>
    </row>
    <row r="504" s="9" customFormat="1" ht="21" hidden="1" customHeight="1" spans="1:9">
      <c r="A504" s="229"/>
      <c r="B504" s="230"/>
      <c r="C504" s="230">
        <v>2</v>
      </c>
      <c r="D504" s="279" t="s">
        <v>298</v>
      </c>
      <c r="E504" s="280">
        <f t="shared" si="118"/>
        <v>0</v>
      </c>
      <c r="F504" s="282"/>
      <c r="G504" s="240"/>
      <c r="H504" s="240"/>
      <c r="I504" s="239"/>
    </row>
    <row r="505" s="9" customFormat="1" ht="21" hidden="1" customHeight="1" spans="1:9">
      <c r="A505" s="229"/>
      <c r="B505" s="230"/>
      <c r="C505" s="230">
        <v>12</v>
      </c>
      <c r="D505" s="279" t="s">
        <v>479</v>
      </c>
      <c r="E505" s="280">
        <f t="shared" si="118"/>
        <v>0</v>
      </c>
      <c r="F505" s="282"/>
      <c r="G505" s="240"/>
      <c r="H505" s="240"/>
      <c r="I505" s="239"/>
    </row>
    <row r="506" s="9" customFormat="1" ht="21" hidden="1" customHeight="1" spans="1:9">
      <c r="A506" s="229"/>
      <c r="B506" s="230"/>
      <c r="C506" s="230">
        <v>4</v>
      </c>
      <c r="D506" s="279" t="s">
        <v>480</v>
      </c>
      <c r="E506" s="280">
        <f t="shared" si="118"/>
        <v>0</v>
      </c>
      <c r="F506" s="282"/>
      <c r="G506" s="240"/>
      <c r="H506" s="240"/>
      <c r="I506" s="239"/>
    </row>
    <row r="507" s="9" customFormat="1" ht="21" hidden="1" customHeight="1" spans="1:9">
      <c r="A507" s="229"/>
      <c r="B507" s="230"/>
      <c r="C507" s="230">
        <v>50</v>
      </c>
      <c r="D507" s="279" t="s">
        <v>136</v>
      </c>
      <c r="E507" s="280">
        <f t="shared" si="118"/>
        <v>0</v>
      </c>
      <c r="F507" s="282"/>
      <c r="G507" s="240"/>
      <c r="H507" s="240"/>
      <c r="I507" s="239"/>
    </row>
    <row r="508" s="9" customFormat="1" ht="21" hidden="1" customHeight="1" spans="1:9">
      <c r="A508" s="229"/>
      <c r="B508" s="230"/>
      <c r="C508" s="230">
        <v>99</v>
      </c>
      <c r="D508" s="279" t="s">
        <v>481</v>
      </c>
      <c r="E508" s="280">
        <f t="shared" si="118"/>
        <v>0</v>
      </c>
      <c r="F508" s="282"/>
      <c r="G508" s="240"/>
      <c r="H508" s="240"/>
      <c r="I508" s="239"/>
    </row>
    <row r="509" s="9" customFormat="1" ht="21" hidden="1" customHeight="1" spans="1:9">
      <c r="A509" s="229"/>
      <c r="B509" s="230">
        <v>4</v>
      </c>
      <c r="C509" s="230"/>
      <c r="D509" s="279" t="s">
        <v>482</v>
      </c>
      <c r="E509" s="280">
        <f t="shared" si="118"/>
        <v>0</v>
      </c>
      <c r="F509" s="281">
        <f t="shared" ref="F509:H509" si="137">F510+F511</f>
        <v>0</v>
      </c>
      <c r="G509" s="237">
        <f t="shared" si="137"/>
        <v>0</v>
      </c>
      <c r="H509" s="237">
        <f t="shared" si="137"/>
        <v>0</v>
      </c>
      <c r="I509" s="238"/>
    </row>
    <row r="510" s="9" customFormat="1" ht="21" hidden="1" customHeight="1" spans="1:9">
      <c r="A510" s="229"/>
      <c r="B510" s="230"/>
      <c r="C510" s="230">
        <v>1</v>
      </c>
      <c r="D510" s="279" t="s">
        <v>98</v>
      </c>
      <c r="E510" s="280">
        <f t="shared" si="118"/>
        <v>0</v>
      </c>
      <c r="F510" s="282"/>
      <c r="G510" s="240"/>
      <c r="H510" s="240"/>
      <c r="I510" s="239"/>
    </row>
    <row r="511" s="9" customFormat="1" ht="21" hidden="1" customHeight="1" spans="1:9">
      <c r="A511" s="229"/>
      <c r="B511" s="230"/>
      <c r="C511" s="230">
        <v>4</v>
      </c>
      <c r="D511" s="279" t="s">
        <v>483</v>
      </c>
      <c r="E511" s="280">
        <f t="shared" si="118"/>
        <v>0</v>
      </c>
      <c r="F511" s="282"/>
      <c r="G511" s="240"/>
      <c r="H511" s="240"/>
      <c r="I511" s="239"/>
    </row>
    <row r="512" s="9" customFormat="1" ht="21" hidden="1" customHeight="1" spans="1:9">
      <c r="A512" s="229"/>
      <c r="B512" s="230">
        <v>5</v>
      </c>
      <c r="C512" s="230"/>
      <c r="D512" s="279" t="s">
        <v>484</v>
      </c>
      <c r="E512" s="280">
        <f t="shared" si="118"/>
        <v>0</v>
      </c>
      <c r="F512" s="281">
        <f t="shared" ref="F512:H512" si="138">SUM(F513:F516)</f>
        <v>0</v>
      </c>
      <c r="G512" s="237">
        <f t="shared" si="138"/>
        <v>0</v>
      </c>
      <c r="H512" s="237">
        <f t="shared" si="138"/>
        <v>0</v>
      </c>
      <c r="I512" s="238"/>
    </row>
    <row r="513" s="9" customFormat="1" ht="21" hidden="1" customHeight="1" spans="1:9">
      <c r="A513" s="229"/>
      <c r="B513" s="230"/>
      <c r="C513" s="230">
        <v>1</v>
      </c>
      <c r="D513" s="279" t="s">
        <v>98</v>
      </c>
      <c r="E513" s="280">
        <f t="shared" si="118"/>
        <v>0</v>
      </c>
      <c r="F513" s="282"/>
      <c r="G513" s="240"/>
      <c r="H513" s="240"/>
      <c r="I513" s="239"/>
    </row>
    <row r="514" s="9" customFormat="1" ht="21" hidden="1" customHeight="1" spans="1:9">
      <c r="A514" s="229"/>
      <c r="B514" s="230"/>
      <c r="C514" s="230">
        <v>2</v>
      </c>
      <c r="D514" s="279" t="s">
        <v>99</v>
      </c>
      <c r="E514" s="280">
        <f t="shared" si="118"/>
        <v>0</v>
      </c>
      <c r="F514" s="282"/>
      <c r="G514" s="240"/>
      <c r="H514" s="240"/>
      <c r="I514" s="239"/>
    </row>
    <row r="515" s="9" customFormat="1" ht="21" hidden="1" customHeight="1" spans="1:9">
      <c r="A515" s="229"/>
      <c r="B515" s="230"/>
      <c r="C515" s="230">
        <v>9</v>
      </c>
      <c r="D515" s="279" t="s">
        <v>485</v>
      </c>
      <c r="E515" s="280">
        <f t="shared" si="118"/>
        <v>0</v>
      </c>
      <c r="F515" s="282"/>
      <c r="G515" s="240"/>
      <c r="H515" s="240"/>
      <c r="I515" s="239"/>
    </row>
    <row r="516" s="9" customFormat="1" ht="21" hidden="1" customHeight="1" spans="1:9">
      <c r="A516" s="284"/>
      <c r="B516" s="285"/>
      <c r="C516" s="285">
        <v>10</v>
      </c>
      <c r="D516" s="286" t="s">
        <v>486</v>
      </c>
      <c r="E516" s="287">
        <f t="shared" si="118"/>
        <v>0</v>
      </c>
      <c r="F516" s="288"/>
      <c r="G516" s="289"/>
      <c r="H516" s="289"/>
      <c r="I516" s="290"/>
    </row>
    <row r="517" s="9" customFormat="1" ht="21" customHeight="1" spans="1:9">
      <c r="A517" s="264">
        <v>221</v>
      </c>
      <c r="B517" s="265"/>
      <c r="C517" s="265"/>
      <c r="D517" s="271" t="s">
        <v>487</v>
      </c>
      <c r="E517" s="267">
        <f t="shared" si="118"/>
        <v>1587.140065</v>
      </c>
      <c r="F517" s="297">
        <f t="shared" ref="F517:I517" si="139">F518+F521</f>
        <v>0</v>
      </c>
      <c r="G517" s="298">
        <f t="shared" si="139"/>
        <v>220.140065</v>
      </c>
      <c r="H517" s="298">
        <f t="shared" si="139"/>
        <v>1367</v>
      </c>
      <c r="I517" s="299">
        <f t="shared" si="139"/>
        <v>0</v>
      </c>
    </row>
    <row r="518" s="9" customFormat="1" ht="21" customHeight="1" spans="1:9">
      <c r="A518" s="272"/>
      <c r="B518" s="273">
        <v>1</v>
      </c>
      <c r="C518" s="273"/>
      <c r="D518" s="274" t="s">
        <v>488</v>
      </c>
      <c r="E518" s="275">
        <f t="shared" si="118"/>
        <v>1587.140065</v>
      </c>
      <c r="F518" s="276">
        <f t="shared" ref="F518:I518" si="140">SUM(F519:F520)</f>
        <v>0</v>
      </c>
      <c r="G518" s="277">
        <f t="shared" si="140"/>
        <v>220.140065</v>
      </c>
      <c r="H518" s="277">
        <f t="shared" si="140"/>
        <v>1367</v>
      </c>
      <c r="I518" s="278">
        <f t="shared" si="140"/>
        <v>0</v>
      </c>
    </row>
    <row r="519" s="9" customFormat="1" ht="21" customHeight="1" spans="1:9">
      <c r="A519" s="229"/>
      <c r="B519" s="230"/>
      <c r="C519" s="230">
        <v>8</v>
      </c>
      <c r="D519" s="279" t="s">
        <v>489</v>
      </c>
      <c r="E519" s="280">
        <f t="shared" ref="E519:E548" si="141">F519+G519+H519+I519</f>
        <v>1367</v>
      </c>
      <c r="F519" s="282"/>
      <c r="G519" s="240"/>
      <c r="H519" s="240">
        <v>1367</v>
      </c>
      <c r="I519" s="239"/>
    </row>
    <row r="520" s="9" customFormat="1" ht="21" customHeight="1" spans="1:9">
      <c r="A520" s="229"/>
      <c r="B520" s="230"/>
      <c r="C520" s="230">
        <v>99</v>
      </c>
      <c r="D520" s="279" t="s">
        <v>490</v>
      </c>
      <c r="E520" s="280">
        <f t="shared" si="141"/>
        <v>220.140065</v>
      </c>
      <c r="F520" s="282"/>
      <c r="G520" s="240">
        <v>220.140065</v>
      </c>
      <c r="H520" s="240"/>
      <c r="I520" s="239"/>
    </row>
    <row r="521" s="9" customFormat="1" ht="21" hidden="1" customHeight="1" spans="1:9">
      <c r="A521" s="229"/>
      <c r="B521" s="230">
        <v>2</v>
      </c>
      <c r="C521" s="230"/>
      <c r="D521" s="279" t="s">
        <v>491</v>
      </c>
      <c r="E521" s="280">
        <f t="shared" si="141"/>
        <v>0</v>
      </c>
      <c r="F521" s="281">
        <f t="shared" ref="F521:H521" si="142">F522</f>
        <v>0</v>
      </c>
      <c r="G521" s="237">
        <f t="shared" si="142"/>
        <v>0</v>
      </c>
      <c r="H521" s="237">
        <f t="shared" si="142"/>
        <v>0</v>
      </c>
      <c r="I521" s="238"/>
    </row>
    <row r="522" s="9" customFormat="1" ht="21" hidden="1" customHeight="1" spans="1:9">
      <c r="A522" s="284"/>
      <c r="B522" s="285"/>
      <c r="C522" s="285">
        <v>1</v>
      </c>
      <c r="D522" s="286" t="s">
        <v>492</v>
      </c>
      <c r="E522" s="287">
        <f t="shared" si="141"/>
        <v>0</v>
      </c>
      <c r="F522" s="288"/>
      <c r="G522" s="289"/>
      <c r="H522" s="289"/>
      <c r="I522" s="290"/>
    </row>
    <row r="523" s="9" customFormat="1" ht="21" hidden="1" customHeight="1" spans="1:9">
      <c r="A523" s="264">
        <v>222</v>
      </c>
      <c r="B523" s="265"/>
      <c r="C523" s="265"/>
      <c r="D523" s="271" t="s">
        <v>493</v>
      </c>
      <c r="E523" s="267">
        <f t="shared" si="141"/>
        <v>0</v>
      </c>
      <c r="F523" s="297">
        <f t="shared" ref="F523:I523" si="143">F524+F528</f>
        <v>0</v>
      </c>
      <c r="G523" s="298">
        <f t="shared" si="143"/>
        <v>0</v>
      </c>
      <c r="H523" s="298">
        <f t="shared" si="143"/>
        <v>0</v>
      </c>
      <c r="I523" s="299">
        <f t="shared" si="143"/>
        <v>0</v>
      </c>
    </row>
    <row r="524" s="9" customFormat="1" ht="21" hidden="1" customHeight="1" spans="1:9">
      <c r="A524" s="272"/>
      <c r="B524" s="273">
        <v>1</v>
      </c>
      <c r="C524" s="273"/>
      <c r="D524" s="274" t="s">
        <v>494</v>
      </c>
      <c r="E524" s="275">
        <f t="shared" si="141"/>
        <v>0</v>
      </c>
      <c r="F524" s="276">
        <f t="shared" ref="F524:H524" si="144">SUM(F525:F527)</f>
        <v>0</v>
      </c>
      <c r="G524" s="277">
        <f t="shared" si="144"/>
        <v>0</v>
      </c>
      <c r="H524" s="277">
        <f t="shared" si="144"/>
        <v>0</v>
      </c>
      <c r="I524" s="278"/>
    </row>
    <row r="525" s="9" customFormat="1" ht="21" hidden="1" customHeight="1" spans="1:9">
      <c r="A525" s="229"/>
      <c r="B525" s="230"/>
      <c r="C525" s="230">
        <v>1</v>
      </c>
      <c r="D525" s="279" t="s">
        <v>98</v>
      </c>
      <c r="E525" s="280">
        <f t="shared" si="141"/>
        <v>0</v>
      </c>
      <c r="F525" s="282"/>
      <c r="G525" s="240"/>
      <c r="H525" s="240"/>
      <c r="I525" s="239"/>
    </row>
    <row r="526" s="9" customFormat="1" ht="21" hidden="1" customHeight="1" spans="1:9">
      <c r="A526" s="229"/>
      <c r="B526" s="230"/>
      <c r="C526" s="230">
        <v>2</v>
      </c>
      <c r="D526" s="279" t="s">
        <v>99</v>
      </c>
      <c r="E526" s="280">
        <f t="shared" si="141"/>
        <v>0</v>
      </c>
      <c r="F526" s="282"/>
      <c r="G526" s="240"/>
      <c r="H526" s="240"/>
      <c r="I526" s="239"/>
    </row>
    <row r="527" s="9" customFormat="1" ht="21" hidden="1" customHeight="1" spans="1:9">
      <c r="A527" s="229"/>
      <c r="B527" s="230"/>
      <c r="C527" s="230">
        <v>99</v>
      </c>
      <c r="D527" s="279" t="s">
        <v>495</v>
      </c>
      <c r="E527" s="280">
        <f t="shared" si="141"/>
        <v>0</v>
      </c>
      <c r="F527" s="282"/>
      <c r="G527" s="240"/>
      <c r="H527" s="240"/>
      <c r="I527" s="239"/>
    </row>
    <row r="528" s="9" customFormat="1" ht="21" hidden="1" customHeight="1" spans="1:9">
      <c r="A528" s="229"/>
      <c r="B528" s="230">
        <v>5</v>
      </c>
      <c r="C528" s="230"/>
      <c r="D528" s="279" t="s">
        <v>496</v>
      </c>
      <c r="E528" s="280">
        <f t="shared" si="141"/>
        <v>0</v>
      </c>
      <c r="F528" s="281">
        <f t="shared" ref="F528:H528" si="145">F529</f>
        <v>0</v>
      </c>
      <c r="G528" s="237">
        <f t="shared" si="145"/>
        <v>0</v>
      </c>
      <c r="H528" s="237">
        <f t="shared" si="145"/>
        <v>0</v>
      </c>
      <c r="I528" s="238"/>
    </row>
    <row r="529" s="9" customFormat="1" ht="21" hidden="1" customHeight="1" spans="1:9">
      <c r="A529" s="284"/>
      <c r="B529" s="285"/>
      <c r="C529" s="285">
        <v>3</v>
      </c>
      <c r="D529" s="286" t="s">
        <v>497</v>
      </c>
      <c r="E529" s="287">
        <f t="shared" si="141"/>
        <v>0</v>
      </c>
      <c r="F529" s="288"/>
      <c r="G529" s="289"/>
      <c r="H529" s="289"/>
      <c r="I529" s="290"/>
    </row>
    <row r="530" s="9" customFormat="1" ht="21" customHeight="1" spans="1:9">
      <c r="A530" s="264">
        <v>224</v>
      </c>
      <c r="B530" s="265"/>
      <c r="C530" s="265"/>
      <c r="D530" s="271" t="s">
        <v>498</v>
      </c>
      <c r="E530" s="267">
        <f t="shared" si="141"/>
        <v>1059.5</v>
      </c>
      <c r="F530" s="297">
        <f t="shared" ref="F530:I530" si="146">F531+F535</f>
        <v>1046</v>
      </c>
      <c r="G530" s="298">
        <f t="shared" si="146"/>
        <v>13.5</v>
      </c>
      <c r="H530" s="298">
        <f t="shared" si="146"/>
        <v>0</v>
      </c>
      <c r="I530" s="299">
        <f t="shared" si="146"/>
        <v>0</v>
      </c>
    </row>
    <row r="531" s="9" customFormat="1" ht="21" customHeight="1" spans="1:9">
      <c r="A531" s="272"/>
      <c r="B531" s="273">
        <v>1</v>
      </c>
      <c r="C531" s="273"/>
      <c r="D531" s="274" t="s">
        <v>499</v>
      </c>
      <c r="E531" s="275">
        <f t="shared" si="141"/>
        <v>13.5</v>
      </c>
      <c r="F531" s="276">
        <f t="shared" ref="F531:I531" si="147">F532+F533+F534</f>
        <v>0</v>
      </c>
      <c r="G531" s="277">
        <f t="shared" si="147"/>
        <v>13.5</v>
      </c>
      <c r="H531" s="277">
        <f t="shared" si="147"/>
        <v>0</v>
      </c>
      <c r="I531" s="278">
        <f t="shared" si="147"/>
        <v>0</v>
      </c>
    </row>
    <row r="532" s="214" customFormat="1" ht="21" hidden="1" customHeight="1" spans="1:9">
      <c r="A532" s="229"/>
      <c r="B532" s="230"/>
      <c r="C532" s="230">
        <v>1</v>
      </c>
      <c r="D532" s="279" t="s">
        <v>98</v>
      </c>
      <c r="E532" s="280">
        <f t="shared" si="141"/>
        <v>0</v>
      </c>
      <c r="F532" s="281"/>
      <c r="G532" s="240"/>
      <c r="H532" s="240"/>
      <c r="I532" s="239"/>
    </row>
    <row r="533" s="9" customFormat="1" ht="21" customHeight="1" spans="1:9">
      <c r="A533" s="229"/>
      <c r="B533" s="230"/>
      <c r="C533" s="230">
        <v>2</v>
      </c>
      <c r="D533" s="279" t="s">
        <v>99</v>
      </c>
      <c r="E533" s="280">
        <f t="shared" si="141"/>
        <v>13.5</v>
      </c>
      <c r="F533" s="282"/>
      <c r="G533" s="240">
        <v>13.5</v>
      </c>
      <c r="H533" s="240"/>
      <c r="I533" s="239"/>
    </row>
    <row r="534" s="9" customFormat="1" ht="21" hidden="1" customHeight="1" spans="1:9">
      <c r="A534" s="229"/>
      <c r="B534" s="230"/>
      <c r="C534" s="230">
        <v>99</v>
      </c>
      <c r="D534" s="279" t="s">
        <v>500</v>
      </c>
      <c r="E534" s="280">
        <f t="shared" si="141"/>
        <v>0</v>
      </c>
      <c r="F534" s="282"/>
      <c r="G534" s="240"/>
      <c r="H534" s="240"/>
      <c r="I534" s="239"/>
    </row>
    <row r="535" s="9" customFormat="1" ht="21" customHeight="1" spans="1:9">
      <c r="A535" s="229"/>
      <c r="B535" s="230">
        <v>2</v>
      </c>
      <c r="C535" s="230"/>
      <c r="D535" s="279" t="s">
        <v>501</v>
      </c>
      <c r="E535" s="280">
        <f t="shared" si="141"/>
        <v>1046</v>
      </c>
      <c r="F535" s="281">
        <f t="shared" ref="F535:H535" si="148">F536</f>
        <v>1046</v>
      </c>
      <c r="G535" s="237">
        <f t="shared" si="148"/>
        <v>0</v>
      </c>
      <c r="H535" s="237">
        <f t="shared" si="148"/>
        <v>0</v>
      </c>
      <c r="I535" s="238"/>
    </row>
    <row r="536" s="9" customFormat="1" ht="21" customHeight="1" spans="1:9">
      <c r="A536" s="284"/>
      <c r="B536" s="285"/>
      <c r="C536" s="285">
        <v>4</v>
      </c>
      <c r="D536" s="286" t="s">
        <v>502</v>
      </c>
      <c r="E536" s="287">
        <f t="shared" si="141"/>
        <v>1046</v>
      </c>
      <c r="F536" s="288">
        <v>1046</v>
      </c>
      <c r="G536" s="289"/>
      <c r="H536" s="289"/>
      <c r="I536" s="290"/>
    </row>
    <row r="537" s="9" customFormat="1" ht="21" customHeight="1" spans="1:9">
      <c r="A537" s="264">
        <v>227</v>
      </c>
      <c r="B537" s="265"/>
      <c r="C537" s="265"/>
      <c r="D537" s="271" t="s">
        <v>503</v>
      </c>
      <c r="E537" s="267">
        <f t="shared" si="141"/>
        <v>3000</v>
      </c>
      <c r="F537" s="268">
        <f>F538</f>
        <v>3000</v>
      </c>
      <c r="G537" s="268">
        <f t="shared" ref="G537:I537" si="149">G538+G539</f>
        <v>0</v>
      </c>
      <c r="H537" s="268">
        <f t="shared" si="149"/>
        <v>0</v>
      </c>
      <c r="I537" s="270">
        <f t="shared" si="149"/>
        <v>0</v>
      </c>
    </row>
    <row r="538" s="9" customFormat="1" ht="21" customHeight="1" spans="1:9">
      <c r="A538" s="272"/>
      <c r="B538" s="273"/>
      <c r="C538" s="273"/>
      <c r="D538" s="274" t="s">
        <v>504</v>
      </c>
      <c r="E538" s="275">
        <f t="shared" si="141"/>
        <v>3000</v>
      </c>
      <c r="F538" s="277">
        <f t="shared" ref="F538:H538" si="150">F539</f>
        <v>3000</v>
      </c>
      <c r="G538" s="277">
        <f t="shared" si="150"/>
        <v>0</v>
      </c>
      <c r="H538" s="277">
        <f t="shared" si="150"/>
        <v>0</v>
      </c>
      <c r="I538" s="278"/>
    </row>
    <row r="539" s="9" customFormat="1" ht="21" customHeight="1" spans="1:9">
      <c r="A539" s="284"/>
      <c r="B539" s="285"/>
      <c r="C539" s="285"/>
      <c r="D539" s="286" t="s">
        <v>505</v>
      </c>
      <c r="E539" s="287">
        <f t="shared" si="141"/>
        <v>3000</v>
      </c>
      <c r="F539" s="300">
        <v>3000</v>
      </c>
      <c r="G539" s="301"/>
      <c r="H539" s="289"/>
      <c r="I539" s="290"/>
    </row>
    <row r="540" s="9" customFormat="1" ht="21" hidden="1" customHeight="1" spans="1:9">
      <c r="A540" s="264">
        <v>228</v>
      </c>
      <c r="B540" s="265"/>
      <c r="C540" s="265"/>
      <c r="D540" s="271" t="s">
        <v>506</v>
      </c>
      <c r="E540" s="267">
        <f t="shared" si="141"/>
        <v>0</v>
      </c>
      <c r="F540" s="297">
        <f t="shared" ref="F540:I540" si="151">F541</f>
        <v>0</v>
      </c>
      <c r="G540" s="298">
        <f t="shared" si="151"/>
        <v>0</v>
      </c>
      <c r="H540" s="298">
        <f t="shared" si="151"/>
        <v>0</v>
      </c>
      <c r="I540" s="299">
        <f t="shared" si="151"/>
        <v>0</v>
      </c>
    </row>
    <row r="541" s="9" customFormat="1" ht="21" hidden="1" customHeight="1" spans="1:9">
      <c r="A541" s="272"/>
      <c r="B541" s="273">
        <v>8</v>
      </c>
      <c r="C541" s="273"/>
      <c r="D541" s="274" t="s">
        <v>507</v>
      </c>
      <c r="E541" s="275">
        <f t="shared" si="141"/>
        <v>0</v>
      </c>
      <c r="F541" s="276">
        <f t="shared" ref="F541:H541" si="152">F542</f>
        <v>0</v>
      </c>
      <c r="G541" s="277">
        <f t="shared" si="152"/>
        <v>0</v>
      </c>
      <c r="H541" s="277">
        <f t="shared" si="152"/>
        <v>0</v>
      </c>
      <c r="I541" s="278"/>
    </row>
    <row r="542" s="9" customFormat="1" ht="21" hidden="1" customHeight="1" spans="1:9">
      <c r="A542" s="284"/>
      <c r="B542" s="285"/>
      <c r="C542" s="285"/>
      <c r="D542" s="286" t="s">
        <v>508</v>
      </c>
      <c r="E542" s="287">
        <f t="shared" si="141"/>
        <v>0</v>
      </c>
      <c r="F542" s="288"/>
      <c r="G542" s="289"/>
      <c r="H542" s="289"/>
      <c r="I542" s="290"/>
    </row>
    <row r="543" s="9" customFormat="1" ht="21" hidden="1" customHeight="1" spans="1:9">
      <c r="A543" s="264">
        <v>229</v>
      </c>
      <c r="B543" s="265"/>
      <c r="C543" s="265"/>
      <c r="D543" s="271" t="s">
        <v>509</v>
      </c>
      <c r="E543" s="267">
        <f t="shared" si="141"/>
        <v>0</v>
      </c>
      <c r="F543" s="268">
        <f t="shared" ref="F543:I543" si="153">F544+F546</f>
        <v>0</v>
      </c>
      <c r="G543" s="269">
        <f t="shared" si="153"/>
        <v>0</v>
      </c>
      <c r="H543" s="269">
        <f t="shared" si="153"/>
        <v>0</v>
      </c>
      <c r="I543" s="270">
        <f t="shared" si="153"/>
        <v>0</v>
      </c>
    </row>
    <row r="544" s="9" customFormat="1" ht="21" hidden="1" customHeight="1" spans="1:9">
      <c r="A544" s="272"/>
      <c r="B544" s="273">
        <v>2</v>
      </c>
      <c r="C544" s="273"/>
      <c r="D544" s="274" t="s">
        <v>510</v>
      </c>
      <c r="E544" s="275">
        <f t="shared" si="141"/>
        <v>0</v>
      </c>
      <c r="F544" s="276">
        <f t="shared" ref="F544:H544" si="154">F545</f>
        <v>0</v>
      </c>
      <c r="G544" s="277">
        <f t="shared" si="154"/>
        <v>0</v>
      </c>
      <c r="H544" s="277">
        <f t="shared" si="154"/>
        <v>0</v>
      </c>
      <c r="I544" s="278"/>
    </row>
    <row r="545" s="9" customFormat="1" ht="21" hidden="1" customHeight="1" spans="1:9">
      <c r="A545" s="229"/>
      <c r="B545" s="230"/>
      <c r="C545" s="230">
        <v>1</v>
      </c>
      <c r="D545" s="279" t="s">
        <v>511</v>
      </c>
      <c r="E545" s="280">
        <f t="shared" si="141"/>
        <v>0</v>
      </c>
      <c r="F545" s="281"/>
      <c r="G545" s="237"/>
      <c r="H545" s="240"/>
      <c r="I545" s="239"/>
    </row>
    <row r="546" s="9" customFormat="1" ht="21" hidden="1" customHeight="1" spans="1:9">
      <c r="A546" s="284"/>
      <c r="B546" s="285">
        <v>99</v>
      </c>
      <c r="C546" s="285">
        <v>9</v>
      </c>
      <c r="D546" s="286" t="s">
        <v>512</v>
      </c>
      <c r="E546" s="287">
        <f t="shared" si="141"/>
        <v>0</v>
      </c>
      <c r="F546" s="300"/>
      <c r="G546" s="289"/>
      <c r="H546" s="289"/>
      <c r="I546" s="290"/>
    </row>
    <row r="547" s="9" customFormat="1" ht="21" customHeight="1" spans="1:9">
      <c r="A547" s="264">
        <v>232</v>
      </c>
      <c r="B547" s="265"/>
      <c r="C547" s="265"/>
      <c r="D547" s="271" t="s">
        <v>513</v>
      </c>
      <c r="E547" s="267">
        <f t="shared" si="141"/>
        <v>4399</v>
      </c>
      <c r="F547" s="268">
        <f t="shared" ref="F547:I547" si="155">F548</f>
        <v>0</v>
      </c>
      <c r="G547" s="269">
        <f t="shared" si="155"/>
        <v>4399</v>
      </c>
      <c r="H547" s="269">
        <f t="shared" si="155"/>
        <v>0</v>
      </c>
      <c r="I547" s="270">
        <f t="shared" si="155"/>
        <v>0</v>
      </c>
    </row>
    <row r="548" s="9" customFormat="1" ht="21" customHeight="1" spans="1:9">
      <c r="A548" s="302"/>
      <c r="B548" s="303">
        <v>3</v>
      </c>
      <c r="C548" s="303">
        <v>1</v>
      </c>
      <c r="D548" s="304" t="s">
        <v>514</v>
      </c>
      <c r="E548" s="305">
        <f t="shared" si="141"/>
        <v>4399</v>
      </c>
      <c r="F548" s="306"/>
      <c r="G548" s="307">
        <v>4399</v>
      </c>
      <c r="H548" s="307"/>
      <c r="I548" s="308"/>
    </row>
    <row r="549" s="9" customFormat="1" spans="1:9">
      <c r="A549" s="214"/>
      <c r="B549" s="214"/>
      <c r="C549" s="214"/>
      <c r="D549" s="216"/>
      <c r="E549" s="214"/>
      <c r="F549" s="214"/>
      <c r="G549" s="214"/>
      <c r="H549" s="214"/>
      <c r="I549" s="214"/>
    </row>
    <row r="550" s="9" customFormat="1" spans="1:9">
      <c r="A550" s="214"/>
      <c r="B550" s="214"/>
      <c r="C550" s="214"/>
      <c r="D550" s="216"/>
      <c r="E550" s="214"/>
      <c r="F550" s="214"/>
      <c r="G550" s="214"/>
      <c r="H550" s="214"/>
      <c r="I550" s="214"/>
    </row>
    <row r="551" s="9" customFormat="1" spans="1:9">
      <c r="A551" s="214"/>
      <c r="B551" s="214"/>
      <c r="C551" s="214"/>
      <c r="D551" s="216"/>
      <c r="E551" s="214"/>
      <c r="F551" s="214"/>
      <c r="G551" s="214"/>
      <c r="H551" s="214"/>
      <c r="I551" s="214"/>
    </row>
    <row r="552" s="9" customFormat="1" spans="1:9">
      <c r="A552" s="214"/>
      <c r="B552" s="214"/>
      <c r="C552" s="214"/>
      <c r="D552" s="216"/>
      <c r="E552" s="214"/>
      <c r="F552" s="214"/>
      <c r="G552" s="214"/>
      <c r="H552" s="214"/>
      <c r="I552" s="214"/>
    </row>
    <row r="553" s="9" customFormat="1" spans="1:9">
      <c r="A553" s="214"/>
      <c r="B553" s="214"/>
      <c r="C553" s="214"/>
      <c r="D553" s="216"/>
      <c r="E553" s="214"/>
      <c r="F553" s="214"/>
      <c r="G553" s="214"/>
      <c r="H553" s="214"/>
      <c r="I553" s="214"/>
    </row>
    <row r="554" s="9" customFormat="1" spans="1:9">
      <c r="A554" s="214"/>
      <c r="B554" s="214"/>
      <c r="C554" s="214"/>
      <c r="D554" s="216"/>
      <c r="E554" s="214"/>
      <c r="F554" s="214"/>
      <c r="G554" s="214"/>
      <c r="H554" s="214"/>
      <c r="I554" s="214"/>
    </row>
    <row r="555" s="9" customFormat="1" spans="1:9">
      <c r="A555" s="214"/>
      <c r="B555" s="214"/>
      <c r="C555" s="214"/>
      <c r="D555" s="216"/>
      <c r="E555" s="214"/>
      <c r="F555" s="214"/>
      <c r="G555" s="214"/>
      <c r="H555" s="214"/>
      <c r="I555" s="214"/>
    </row>
    <row r="556" s="9" customFormat="1" spans="1:9">
      <c r="A556" s="214"/>
      <c r="B556" s="214"/>
      <c r="C556" s="214"/>
      <c r="D556" s="216"/>
      <c r="E556" s="214"/>
      <c r="F556" s="214"/>
      <c r="G556" s="214"/>
      <c r="H556" s="214"/>
      <c r="I556" s="214"/>
    </row>
    <row r="557" s="9" customFormat="1" spans="1:9">
      <c r="A557" s="214"/>
      <c r="B557" s="214"/>
      <c r="C557" s="214"/>
      <c r="D557" s="216"/>
      <c r="E557" s="214"/>
      <c r="F557" s="214"/>
      <c r="G557" s="214"/>
      <c r="H557" s="214"/>
      <c r="I557" s="214"/>
    </row>
    <row r="558" s="9" customFormat="1" spans="1:9">
      <c r="A558" s="214"/>
      <c r="B558" s="214"/>
      <c r="C558" s="214"/>
      <c r="D558" s="216"/>
      <c r="E558" s="214"/>
      <c r="F558" s="214"/>
      <c r="G558" s="214"/>
      <c r="H558" s="214"/>
      <c r="I558" s="214"/>
    </row>
    <row r="559" s="9" customFormat="1" spans="1:9">
      <c r="A559" s="214"/>
      <c r="B559" s="214"/>
      <c r="C559" s="214"/>
      <c r="D559" s="216"/>
      <c r="E559" s="214"/>
      <c r="F559" s="214"/>
      <c r="G559" s="214"/>
      <c r="H559" s="214"/>
      <c r="I559" s="214"/>
    </row>
    <row r="560" s="9" customFormat="1" spans="1:9">
      <c r="A560" s="214"/>
      <c r="B560" s="214"/>
      <c r="C560" s="214"/>
      <c r="D560" s="216"/>
      <c r="E560" s="214"/>
      <c r="F560" s="214"/>
      <c r="G560" s="214"/>
      <c r="H560" s="214"/>
      <c r="I560" s="214"/>
    </row>
    <row r="561" s="9" customFormat="1" spans="1:9">
      <c r="A561" s="214"/>
      <c r="B561" s="214"/>
      <c r="C561" s="214"/>
      <c r="D561" s="216"/>
      <c r="E561" s="214"/>
      <c r="F561" s="214"/>
      <c r="G561" s="214"/>
      <c r="H561" s="214"/>
      <c r="I561" s="214"/>
    </row>
    <row r="562" s="9" customFormat="1" spans="1:9">
      <c r="A562" s="214"/>
      <c r="B562" s="214"/>
      <c r="C562" s="214"/>
      <c r="D562" s="216"/>
      <c r="E562" s="214"/>
      <c r="F562" s="214"/>
      <c r="G562" s="214"/>
      <c r="H562" s="214"/>
      <c r="I562" s="214"/>
    </row>
    <row r="563" s="9" customFormat="1" spans="1:9">
      <c r="A563" s="214"/>
      <c r="B563" s="214"/>
      <c r="C563" s="214"/>
      <c r="D563" s="216"/>
      <c r="E563" s="214"/>
      <c r="F563" s="214"/>
      <c r="G563" s="214"/>
      <c r="H563" s="214"/>
      <c r="I563" s="214"/>
    </row>
    <row r="564" s="9" customFormat="1" spans="1:9">
      <c r="A564" s="214"/>
      <c r="B564" s="214"/>
      <c r="C564" s="214"/>
      <c r="D564" s="216"/>
      <c r="E564" s="214"/>
      <c r="F564" s="214"/>
      <c r="G564" s="214"/>
      <c r="H564" s="214"/>
      <c r="I564" s="214"/>
    </row>
    <row r="565" s="9" customFormat="1" spans="1:9">
      <c r="A565" s="214"/>
      <c r="B565" s="214"/>
      <c r="C565" s="214"/>
      <c r="D565" s="216"/>
      <c r="E565" s="214"/>
      <c r="F565" s="214"/>
      <c r="G565" s="214"/>
      <c r="H565" s="214"/>
      <c r="I565" s="214"/>
    </row>
    <row r="566" s="9" customFormat="1" spans="1:9">
      <c r="A566" s="214"/>
      <c r="B566" s="214"/>
      <c r="C566" s="214"/>
      <c r="D566" s="216"/>
      <c r="E566" s="214"/>
      <c r="F566" s="214"/>
      <c r="G566" s="214"/>
      <c r="H566" s="214"/>
      <c r="I566" s="214"/>
    </row>
  </sheetData>
  <autoFilter xmlns:etc="http://www.wps.cn/officeDocument/2017/etCustomData" ref="A7:I548" etc:filterBottomFollowUsedRange="0">
    <filterColumn colId="4">
      <filters>
        <filter val="100"/>
        <filter val="200"/>
        <filter val="300"/>
        <filter val="400"/>
        <filter val="1000"/>
        <filter val="1800"/>
        <filter val="3000"/>
        <filter val="301"/>
        <filter val="2"/>
        <filter val="403"/>
        <filter val="206"/>
        <filter val="307"/>
        <filter val="208"/>
        <filter val="309"/>
        <filter val="211"/>
        <filter val="311"/>
        <filter val="12"/>
        <filter val="412"/>
        <filter val="1212"/>
        <filter val="4612"/>
        <filter val="14"/>
        <filter val="314"/>
        <filter val="414"/>
        <filter val="1014"/>
        <filter val="3414"/>
        <filter val="16"/>
        <filter val="316"/>
        <filter val="120"/>
        <filter val="220"/>
        <filter val="920"/>
        <filter val="2120"/>
        <filter val="5720"/>
        <filter val="21"/>
        <filter val="2321"/>
        <filter val="6721"/>
        <filter val="7121"/>
        <filter val="223"/>
        <filter val="224"/>
        <filter val="625"/>
        <filter val="825"/>
        <filter val="2126"/>
        <filter val="2526"/>
        <filter val="428"/>
        <filter val="1128"/>
        <filter val="131"/>
        <filter val="331"/>
        <filter val="32"/>
        <filter val="232"/>
        <filter val="732"/>
        <filter val="4332"/>
        <filter val="4732"/>
        <filter val="33"/>
        <filter val="1233"/>
        <filter val="734"/>
        <filter val="36"/>
        <filter val="54937"/>
        <filter val="139"/>
        <filter val="5040"/>
        <filter val="11942"/>
        <filter val="944"/>
        <filter val="2345"/>
        <filter val="9445"/>
        <filter val="50645"/>
        <filter val="1046"/>
        <filter val="247"/>
        <filter val="3147"/>
        <filter val="50"/>
        <filter val="150"/>
        <filter val="550"/>
        <filter val="1050"/>
        <filter val="2150"/>
        <filter val="11650"/>
        <filter val="452"/>
        <filter val="53"/>
        <filter val="553"/>
        <filter val="953"/>
        <filter val="255"/>
        <filter val="455"/>
        <filter val="1455"/>
        <filter val="1356"/>
        <filter val="457"/>
        <filter val="757"/>
        <filter val="12558"/>
        <filter val="60"/>
        <filter val="260"/>
        <filter val="360"/>
        <filter val="1060"/>
        <filter val="61"/>
        <filter val="761"/>
        <filter val="662"/>
        <filter val="27463"/>
        <filter val="464"/>
        <filter val="565"/>
        <filter val="1365"/>
        <filter val="11366"/>
        <filter val="1367"/>
        <filter val="69"/>
        <filter val="70"/>
        <filter val="470"/>
        <filter val="6370"/>
        <filter val="71"/>
        <filter val="1272"/>
        <filter val="3074"/>
        <filter val="775"/>
        <filter val="2375"/>
        <filter val="276"/>
        <filter val="5477"/>
        <filter val="1179"/>
        <filter val="14879"/>
        <filter val="83"/>
        <filter val="884"/>
        <filter val="786"/>
        <filter val="1587"/>
        <filter val="88"/>
        <filter val="1088"/>
        <filter val="2588"/>
        <filter val="7088"/>
        <filter val="5890"/>
        <filter val="1693"/>
        <filter val="30395"/>
        <filter val="196"/>
        <filter val="997"/>
        <filter val="3297"/>
        <filter val="298"/>
        <filter val="4399"/>
      </filters>
    </filterColumn>
    <extLst/>
  </autoFilter>
  <mergeCells count="6">
    <mergeCell ref="A1:B1"/>
    <mergeCell ref="A2:I2"/>
    <mergeCell ref="D3:I3"/>
    <mergeCell ref="A4:C4"/>
    <mergeCell ref="E4:I4"/>
    <mergeCell ref="D4:D5"/>
  </mergeCell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92D050"/>
  </sheetPr>
  <dimension ref="A1:H590"/>
  <sheetViews>
    <sheetView workbookViewId="0">
      <selection activeCell="K6" sqref="K6"/>
    </sheetView>
  </sheetViews>
  <sheetFormatPr defaultColWidth="9" defaultRowHeight="15.75" outlineLevelCol="7"/>
  <cols>
    <col min="1" max="3" width="6.4" style="214" customWidth="1"/>
    <col min="4" max="4" width="24.2083333333333" style="216" customWidth="1"/>
    <col min="5" max="7" width="13.875" style="214" customWidth="1"/>
    <col min="8" max="16384" width="9" style="9"/>
  </cols>
  <sheetData>
    <row r="1" ht="31" customHeight="1" spans="1:8">
      <c r="A1" s="217" t="s">
        <v>5</v>
      </c>
    </row>
    <row r="2" s="9" customFormat="1" ht="42.75" customHeight="1" spans="1:8">
      <c r="A2" s="218" t="s">
        <v>515</v>
      </c>
      <c r="B2" s="218"/>
      <c r="C2" s="218"/>
      <c r="D2" s="219"/>
      <c r="E2" s="218"/>
      <c r="F2" s="218"/>
      <c r="G2" s="218"/>
    </row>
    <row r="3" s="9" customFormat="1" ht="18.75" customHeight="1" spans="1:8">
      <c r="A3" s="214"/>
      <c r="B3" s="214"/>
      <c r="C3" s="214"/>
      <c r="D3" s="220" t="s">
        <v>83</v>
      </c>
      <c r="E3" s="221"/>
      <c r="F3" s="221"/>
      <c r="G3" s="221"/>
    </row>
    <row r="4" s="9" customFormat="1" ht="33" customHeight="1" spans="1:8">
      <c r="A4" s="222" t="s">
        <v>84</v>
      </c>
      <c r="B4" s="223"/>
      <c r="C4" s="223"/>
      <c r="D4" s="224" t="s">
        <v>85</v>
      </c>
      <c r="E4" s="224" t="s">
        <v>86</v>
      </c>
      <c r="F4" s="224"/>
      <c r="G4" s="225"/>
    </row>
    <row r="5" s="213" customFormat="1" ht="48" customHeight="1" spans="1:8">
      <c r="A5" s="226" t="s">
        <v>87</v>
      </c>
      <c r="B5" s="205" t="s">
        <v>88</v>
      </c>
      <c r="C5" s="205" t="s">
        <v>89</v>
      </c>
      <c r="D5" s="227"/>
      <c r="E5" s="227" t="s">
        <v>90</v>
      </c>
      <c r="F5" s="227" t="s">
        <v>91</v>
      </c>
      <c r="G5" s="228" t="s">
        <v>516</v>
      </c>
    </row>
    <row r="6" s="9" customFormat="1" ht="21" customHeight="1" spans="1:8">
      <c r="A6" s="229"/>
      <c r="B6" s="230"/>
      <c r="C6" s="230"/>
      <c r="D6" s="231" t="s">
        <v>95</v>
      </c>
      <c r="E6" s="232">
        <f>F6+G6</f>
        <v>106824.566506</v>
      </c>
      <c r="F6" s="232">
        <f t="shared" ref="E6:G6" si="0">F7+F136+F145+F189+F217+F241+F277+F341+F377+F390+F406+F460+F468+F492+F501+F517+F523+F530+F537+F540+F543+F547</f>
        <v>19084.7</v>
      </c>
      <c r="G6" s="233">
        <f t="shared" si="0"/>
        <v>87739.866506</v>
      </c>
    </row>
    <row r="7" s="9" customFormat="1" ht="21" customHeight="1" spans="1:8">
      <c r="A7" s="229">
        <v>201</v>
      </c>
      <c r="B7" s="230"/>
      <c r="C7" s="230"/>
      <c r="D7" s="234" t="s">
        <v>96</v>
      </c>
      <c r="E7" s="232">
        <f t="shared" ref="E7:E38" si="1">F7+G7</f>
        <v>14290.211162</v>
      </c>
      <c r="F7" s="232">
        <f>F8+F13+F18+F26+F33+F40+F46+F49+F53+F55+F62+F66+F73+F80+F82+F85+F89+F93+F98+F104+F108+F112+F116+F121+F123+F127+F133+F78</f>
        <v>2500</v>
      </c>
      <c r="G7" s="233">
        <f>G8+G13+G18+G26+G33+G40+G46+G49+G53+G55+G62+G66+G73+G80+G82+G85+G89+G93+G98+G104+G108+G112+G116+G121+G123+G127+G133</f>
        <v>11790.211162</v>
      </c>
      <c r="H7" s="235"/>
    </row>
    <row r="8" s="9" customFormat="1" ht="21" customHeight="1" spans="1:8">
      <c r="A8" s="229"/>
      <c r="B8" s="230">
        <v>1</v>
      </c>
      <c r="C8" s="230"/>
      <c r="D8" s="236" t="s">
        <v>97</v>
      </c>
      <c r="E8" s="232">
        <f t="shared" si="1"/>
        <v>1013.75072</v>
      </c>
      <c r="F8" s="237">
        <f>SUM(F9:F12)</f>
        <v>0</v>
      </c>
      <c r="G8" s="238">
        <f>SUM(G9:G12)</f>
        <v>1013.75072</v>
      </c>
    </row>
    <row r="9" s="9" customFormat="1" ht="21" customHeight="1" spans="1:8">
      <c r="A9" s="229"/>
      <c r="B9" s="230"/>
      <c r="C9" s="230">
        <v>1</v>
      </c>
      <c r="D9" s="236" t="s">
        <v>98</v>
      </c>
      <c r="E9" s="232">
        <f t="shared" si="1"/>
        <v>952.75072</v>
      </c>
      <c r="F9" s="237"/>
      <c r="G9" s="239">
        <v>952.75072</v>
      </c>
    </row>
    <row r="10" s="9" customFormat="1" ht="21" customHeight="1" spans="1:8">
      <c r="A10" s="229"/>
      <c r="B10" s="230"/>
      <c r="C10" s="230">
        <v>2</v>
      </c>
      <c r="D10" s="236" t="s">
        <v>99</v>
      </c>
      <c r="E10" s="232">
        <f t="shared" si="1"/>
        <v>61</v>
      </c>
      <c r="F10" s="240"/>
      <c r="G10" s="239">
        <v>61</v>
      </c>
    </row>
    <row r="11" s="9" customFormat="1" ht="21" hidden="1" customHeight="1" spans="1:8">
      <c r="A11" s="229"/>
      <c r="B11" s="230"/>
      <c r="C11" s="230">
        <v>4</v>
      </c>
      <c r="D11" s="236" t="s">
        <v>100</v>
      </c>
      <c r="E11" s="232">
        <f t="shared" si="1"/>
        <v>0</v>
      </c>
      <c r="F11" s="240"/>
      <c r="G11" s="239"/>
      <c r="H11" s="235"/>
    </row>
    <row r="12" s="9" customFormat="1" ht="21" hidden="1" customHeight="1" spans="1:8">
      <c r="A12" s="229"/>
      <c r="B12" s="230"/>
      <c r="C12" s="230">
        <v>8</v>
      </c>
      <c r="D12" s="236" t="s">
        <v>517</v>
      </c>
      <c r="E12" s="232">
        <f t="shared" si="1"/>
        <v>0</v>
      </c>
      <c r="F12" s="240"/>
      <c r="G12" s="239"/>
    </row>
    <row r="13" s="9" customFormat="1" ht="21" customHeight="1" spans="1:8">
      <c r="A13" s="229"/>
      <c r="B13" s="230">
        <v>2</v>
      </c>
      <c r="C13" s="230"/>
      <c r="D13" s="236" t="s">
        <v>102</v>
      </c>
      <c r="E13" s="232">
        <f t="shared" si="1"/>
        <v>732.268429</v>
      </c>
      <c r="F13" s="237">
        <f>SUM(F14:F17)</f>
        <v>0</v>
      </c>
      <c r="G13" s="238">
        <f>SUM(G14:G17)</f>
        <v>732.268429</v>
      </c>
    </row>
    <row r="14" s="9" customFormat="1" ht="21" customHeight="1" spans="1:8">
      <c r="A14" s="229"/>
      <c r="B14" s="230"/>
      <c r="C14" s="230">
        <v>1</v>
      </c>
      <c r="D14" s="236" t="s">
        <v>98</v>
      </c>
      <c r="E14" s="232">
        <f t="shared" si="1"/>
        <v>662.268429</v>
      </c>
      <c r="F14" s="237"/>
      <c r="G14" s="239">
        <v>662.268429</v>
      </c>
    </row>
    <row r="15" s="9" customFormat="1" ht="21" customHeight="1" spans="1:8">
      <c r="A15" s="229"/>
      <c r="B15" s="230"/>
      <c r="C15" s="230">
        <v>2</v>
      </c>
      <c r="D15" s="236" t="s">
        <v>99</v>
      </c>
      <c r="E15" s="232">
        <f t="shared" si="1"/>
        <v>70</v>
      </c>
      <c r="F15" s="240"/>
      <c r="G15" s="239">
        <v>70</v>
      </c>
    </row>
    <row r="16" s="9" customFormat="1" ht="21" hidden="1" customHeight="1" spans="1:8">
      <c r="A16" s="229"/>
      <c r="B16" s="230"/>
      <c r="C16" s="230">
        <v>4</v>
      </c>
      <c r="D16" s="236" t="s">
        <v>103</v>
      </c>
      <c r="E16" s="232">
        <f t="shared" si="1"/>
        <v>0</v>
      </c>
      <c r="F16" s="240"/>
      <c r="G16" s="239"/>
    </row>
    <row r="17" s="9" customFormat="1" ht="21" hidden="1" customHeight="1" spans="1:7">
      <c r="A17" s="229"/>
      <c r="B17" s="230"/>
      <c r="C17" s="230">
        <v>6</v>
      </c>
      <c r="D17" s="236" t="s">
        <v>518</v>
      </c>
      <c r="E17" s="232">
        <f t="shared" si="1"/>
        <v>0</v>
      </c>
      <c r="F17" s="240"/>
      <c r="G17" s="239"/>
    </row>
    <row r="18" s="9" customFormat="1" ht="21" customHeight="1" spans="1:7">
      <c r="A18" s="229"/>
      <c r="B18" s="230">
        <v>3</v>
      </c>
      <c r="C18" s="230"/>
      <c r="D18" s="236" t="s">
        <v>105</v>
      </c>
      <c r="E18" s="232">
        <f t="shared" si="1"/>
        <v>5039.952712</v>
      </c>
      <c r="F18" s="237">
        <f>SUM(F19:F25)</f>
        <v>2300</v>
      </c>
      <c r="G18" s="238">
        <f>SUM(G19:G25)</f>
        <v>2739.952712</v>
      </c>
    </row>
    <row r="19" s="9" customFormat="1" ht="21" customHeight="1" spans="1:7">
      <c r="A19" s="229"/>
      <c r="B19" s="230"/>
      <c r="C19" s="230">
        <v>1</v>
      </c>
      <c r="D19" s="236" t="s">
        <v>98</v>
      </c>
      <c r="E19" s="232">
        <f t="shared" si="1"/>
        <v>1692.952712</v>
      </c>
      <c r="F19" s="237"/>
      <c r="G19" s="239">
        <v>1692.952712</v>
      </c>
    </row>
    <row r="20" s="9" customFormat="1" ht="21" customHeight="1" spans="1:7">
      <c r="A20" s="229"/>
      <c r="B20" s="230"/>
      <c r="C20" s="230">
        <v>2</v>
      </c>
      <c r="D20" s="236" t="s">
        <v>99</v>
      </c>
      <c r="E20" s="232">
        <f t="shared" si="1"/>
        <v>3147</v>
      </c>
      <c r="F20" s="240">
        <v>2100</v>
      </c>
      <c r="G20" s="239">
        <f>33+1014</f>
        <v>1047</v>
      </c>
    </row>
    <row r="21" s="9" customFormat="1" ht="21" hidden="1" customHeight="1" spans="1:7">
      <c r="A21" s="229"/>
      <c r="B21" s="230"/>
      <c r="C21" s="230">
        <v>3</v>
      </c>
      <c r="D21" s="236" t="s">
        <v>106</v>
      </c>
      <c r="E21" s="232">
        <f t="shared" si="1"/>
        <v>0</v>
      </c>
      <c r="F21" s="240"/>
      <c r="G21" s="239"/>
    </row>
    <row r="22" s="9" customFormat="1" ht="21" hidden="1" customHeight="1" spans="1:7">
      <c r="A22" s="229"/>
      <c r="B22" s="230"/>
      <c r="C22" s="230">
        <v>5</v>
      </c>
      <c r="D22" s="236" t="s">
        <v>107</v>
      </c>
      <c r="E22" s="232">
        <f t="shared" si="1"/>
        <v>0</v>
      </c>
      <c r="F22" s="240"/>
      <c r="G22" s="239"/>
    </row>
    <row r="23" s="9" customFormat="1" ht="21" hidden="1" customHeight="1" spans="1:7">
      <c r="A23" s="229"/>
      <c r="B23" s="230"/>
      <c r="C23" s="230">
        <v>6</v>
      </c>
      <c r="D23" s="236" t="s">
        <v>108</v>
      </c>
      <c r="E23" s="232">
        <f t="shared" si="1"/>
        <v>0</v>
      </c>
      <c r="F23" s="240"/>
      <c r="G23" s="239"/>
    </row>
    <row r="24" s="9" customFormat="1" ht="21" hidden="1" customHeight="1" spans="1:7">
      <c r="A24" s="229"/>
      <c r="B24" s="230"/>
      <c r="C24" s="230">
        <v>8</v>
      </c>
      <c r="D24" s="236" t="s">
        <v>109</v>
      </c>
      <c r="E24" s="232">
        <f t="shared" si="1"/>
        <v>0</v>
      </c>
      <c r="F24" s="240"/>
      <c r="G24" s="239"/>
    </row>
    <row r="25" s="9" customFormat="1" ht="21" customHeight="1" spans="1:7">
      <c r="A25" s="229"/>
      <c r="B25" s="230"/>
      <c r="C25" s="230">
        <v>99</v>
      </c>
      <c r="D25" s="236" t="s">
        <v>110</v>
      </c>
      <c r="E25" s="232">
        <f t="shared" si="1"/>
        <v>200</v>
      </c>
      <c r="F25" s="237">
        <v>200</v>
      </c>
      <c r="G25" s="239"/>
    </row>
    <row r="26" s="9" customFormat="1" ht="21" hidden="1" customHeight="1" spans="1:7">
      <c r="A26" s="229"/>
      <c r="B26" s="230">
        <v>4</v>
      </c>
      <c r="C26" s="230"/>
      <c r="D26" s="236" t="s">
        <v>111</v>
      </c>
      <c r="E26" s="232">
        <f t="shared" si="1"/>
        <v>0</v>
      </c>
      <c r="F26" s="237">
        <f>SUM(F27:F32)</f>
        <v>0</v>
      </c>
      <c r="G26" s="238">
        <f>SUM(G27:G32)</f>
        <v>0</v>
      </c>
    </row>
    <row r="27" s="9" customFormat="1" ht="21" hidden="1" customHeight="1" spans="1:7">
      <c r="A27" s="229"/>
      <c r="B27" s="230"/>
      <c r="C27" s="230">
        <v>1</v>
      </c>
      <c r="D27" s="236" t="s">
        <v>98</v>
      </c>
      <c r="E27" s="232">
        <f t="shared" si="1"/>
        <v>0</v>
      </c>
      <c r="F27" s="237"/>
      <c r="G27" s="239"/>
    </row>
    <row r="28" s="9" customFormat="1" ht="21" hidden="1" customHeight="1" spans="1:7">
      <c r="A28" s="229"/>
      <c r="B28" s="230"/>
      <c r="C28" s="230">
        <v>2</v>
      </c>
      <c r="D28" s="236" t="s">
        <v>99</v>
      </c>
      <c r="E28" s="232">
        <f t="shared" si="1"/>
        <v>0</v>
      </c>
      <c r="F28" s="240"/>
      <c r="G28" s="239"/>
    </row>
    <row r="29" s="9" customFormat="1" ht="21" hidden="1" customHeight="1" spans="1:7">
      <c r="A29" s="229"/>
      <c r="B29" s="230"/>
      <c r="C29" s="230">
        <v>4</v>
      </c>
      <c r="D29" s="236" t="s">
        <v>112</v>
      </c>
      <c r="E29" s="232">
        <f t="shared" si="1"/>
        <v>0</v>
      </c>
      <c r="F29" s="240"/>
      <c r="G29" s="239"/>
    </row>
    <row r="30" s="9" customFormat="1" ht="21" hidden="1" customHeight="1" spans="1:7">
      <c r="A30" s="229"/>
      <c r="B30" s="230"/>
      <c r="C30" s="230">
        <v>8</v>
      </c>
      <c r="D30" s="236" t="s">
        <v>113</v>
      </c>
      <c r="E30" s="232">
        <f t="shared" si="1"/>
        <v>0</v>
      </c>
      <c r="F30" s="240"/>
      <c r="G30" s="239"/>
    </row>
    <row r="31" s="9" customFormat="1" ht="21" hidden="1" customHeight="1" spans="1:7">
      <c r="A31" s="229"/>
      <c r="B31" s="230"/>
      <c r="C31" s="230">
        <v>9</v>
      </c>
      <c r="D31" s="236" t="s">
        <v>114</v>
      </c>
      <c r="E31" s="232">
        <f t="shared" si="1"/>
        <v>0</v>
      </c>
      <c r="F31" s="240"/>
      <c r="G31" s="239"/>
    </row>
    <row r="32" s="9" customFormat="1" ht="21" hidden="1" customHeight="1" spans="1:7">
      <c r="A32" s="229"/>
      <c r="B32" s="230"/>
      <c r="C32" s="230">
        <v>99</v>
      </c>
      <c r="D32" s="236" t="s">
        <v>115</v>
      </c>
      <c r="E32" s="232">
        <f t="shared" si="1"/>
        <v>0</v>
      </c>
      <c r="F32" s="240"/>
      <c r="G32" s="239"/>
    </row>
    <row r="33" s="9" customFormat="1" ht="21" customHeight="1" spans="1:7">
      <c r="A33" s="229"/>
      <c r="B33" s="230">
        <v>5</v>
      </c>
      <c r="C33" s="230"/>
      <c r="D33" s="236" t="s">
        <v>116</v>
      </c>
      <c r="E33" s="232">
        <f t="shared" si="1"/>
        <v>231.834155</v>
      </c>
      <c r="F33" s="237">
        <f>SUM(F34:F39)</f>
        <v>0</v>
      </c>
      <c r="G33" s="238">
        <f>SUM(G34:G39)</f>
        <v>231.834155</v>
      </c>
    </row>
    <row r="34" s="9" customFormat="1" ht="21" customHeight="1" spans="1:7">
      <c r="A34" s="229"/>
      <c r="B34" s="230"/>
      <c r="C34" s="230">
        <v>1</v>
      </c>
      <c r="D34" s="236" t="s">
        <v>98</v>
      </c>
      <c r="E34" s="232">
        <f t="shared" si="1"/>
        <v>231.834155</v>
      </c>
      <c r="F34" s="237"/>
      <c r="G34" s="239">
        <v>231.834155</v>
      </c>
    </row>
    <row r="35" s="9" customFormat="1" ht="21" hidden="1" customHeight="1" spans="1:7">
      <c r="A35" s="229"/>
      <c r="B35" s="230"/>
      <c r="C35" s="230">
        <v>2</v>
      </c>
      <c r="D35" s="236" t="s">
        <v>99</v>
      </c>
      <c r="E35" s="232">
        <f t="shared" si="1"/>
        <v>0</v>
      </c>
      <c r="F35" s="240"/>
      <c r="G35" s="239"/>
    </row>
    <row r="36" s="9" customFormat="1" ht="21" hidden="1" customHeight="1" spans="1:7">
      <c r="A36" s="229"/>
      <c r="B36" s="230"/>
      <c r="C36" s="230">
        <v>4</v>
      </c>
      <c r="D36" s="236" t="s">
        <v>117</v>
      </c>
      <c r="E36" s="232">
        <f t="shared" si="1"/>
        <v>0</v>
      </c>
      <c r="F36" s="240"/>
      <c r="G36" s="239"/>
    </row>
    <row r="37" s="9" customFormat="1" ht="21" hidden="1" customHeight="1" spans="1:7">
      <c r="A37" s="229"/>
      <c r="B37" s="230"/>
      <c r="C37" s="230">
        <v>5</v>
      </c>
      <c r="D37" s="236" t="s">
        <v>118</v>
      </c>
      <c r="E37" s="232">
        <f t="shared" si="1"/>
        <v>0</v>
      </c>
      <c r="F37" s="240"/>
      <c r="G37" s="239"/>
    </row>
    <row r="38" s="9" customFormat="1" ht="21" hidden="1" customHeight="1" spans="1:7">
      <c r="A38" s="229"/>
      <c r="B38" s="230"/>
      <c r="C38" s="230">
        <v>7</v>
      </c>
      <c r="D38" s="236" t="s">
        <v>119</v>
      </c>
      <c r="E38" s="232">
        <f t="shared" si="1"/>
        <v>0</v>
      </c>
      <c r="F38" s="240"/>
      <c r="G38" s="239"/>
    </row>
    <row r="39" s="9" customFormat="1" ht="21" hidden="1" customHeight="1" spans="1:7">
      <c r="A39" s="229"/>
      <c r="B39" s="230"/>
      <c r="C39" s="230">
        <v>8</v>
      </c>
      <c r="D39" s="236" t="s">
        <v>120</v>
      </c>
      <c r="E39" s="232">
        <f t="shared" ref="E39:E65" si="2">F39+G39</f>
        <v>0</v>
      </c>
      <c r="F39" s="240"/>
      <c r="G39" s="239"/>
    </row>
    <row r="40" s="9" customFormat="1" ht="21" customHeight="1" spans="1:7">
      <c r="A40" s="229"/>
      <c r="B40" s="230">
        <v>6</v>
      </c>
      <c r="C40" s="230"/>
      <c r="D40" s="236" t="s">
        <v>121</v>
      </c>
      <c r="E40" s="232">
        <f t="shared" si="2"/>
        <v>774.687305</v>
      </c>
      <c r="F40" s="237">
        <f>SUM(F41:F45)</f>
        <v>0</v>
      </c>
      <c r="G40" s="238">
        <f>SUM(G41:G45)</f>
        <v>774.687305</v>
      </c>
    </row>
    <row r="41" s="9" customFormat="1" ht="21" customHeight="1" spans="1:7">
      <c r="A41" s="229"/>
      <c r="B41" s="230"/>
      <c r="C41" s="230">
        <v>1</v>
      </c>
      <c r="D41" s="236" t="s">
        <v>98</v>
      </c>
      <c r="E41" s="232">
        <f t="shared" si="2"/>
        <v>774.687305</v>
      </c>
      <c r="F41" s="237"/>
      <c r="G41" s="239">
        <v>774.687305</v>
      </c>
    </row>
    <row r="42" s="9" customFormat="1" ht="21" hidden="1" customHeight="1" spans="1:7">
      <c r="A42" s="229"/>
      <c r="B42" s="230"/>
      <c r="C42" s="230">
        <v>2</v>
      </c>
      <c r="D42" s="236" t="s">
        <v>99</v>
      </c>
      <c r="E42" s="232">
        <f t="shared" si="2"/>
        <v>0</v>
      </c>
      <c r="F42" s="240"/>
      <c r="G42" s="239"/>
    </row>
    <row r="43" s="9" customFormat="1" ht="21" hidden="1" customHeight="1" spans="1:7">
      <c r="A43" s="229"/>
      <c r="B43" s="230"/>
      <c r="C43" s="230">
        <v>7</v>
      </c>
      <c r="D43" s="236" t="s">
        <v>122</v>
      </c>
      <c r="E43" s="232">
        <f t="shared" si="2"/>
        <v>0</v>
      </c>
      <c r="F43" s="240"/>
      <c r="G43" s="239"/>
    </row>
    <row r="44" s="9" customFormat="1" ht="21" hidden="1" customHeight="1" spans="1:7">
      <c r="A44" s="229"/>
      <c r="B44" s="230"/>
      <c r="C44" s="230">
        <v>8</v>
      </c>
      <c r="D44" s="236" t="s">
        <v>123</v>
      </c>
      <c r="E44" s="232">
        <f t="shared" si="2"/>
        <v>0</v>
      </c>
      <c r="F44" s="240"/>
      <c r="G44" s="239"/>
    </row>
    <row r="45" s="9" customFormat="1" ht="21" hidden="1" customHeight="1" spans="1:7">
      <c r="A45" s="229"/>
      <c r="B45" s="230"/>
      <c r="C45" s="230">
        <v>9</v>
      </c>
      <c r="D45" s="236" t="s">
        <v>124</v>
      </c>
      <c r="E45" s="232">
        <f t="shared" si="2"/>
        <v>0</v>
      </c>
      <c r="F45" s="240"/>
      <c r="G45" s="239"/>
    </row>
    <row r="46" s="9" customFormat="1" ht="21" hidden="1" customHeight="1" spans="1:7">
      <c r="A46" s="229"/>
      <c r="B46" s="230">
        <v>7</v>
      </c>
      <c r="C46" s="230"/>
      <c r="D46" s="236" t="s">
        <v>125</v>
      </c>
      <c r="E46" s="232">
        <f t="shared" si="2"/>
        <v>0</v>
      </c>
      <c r="F46" s="237">
        <f>F47+F48</f>
        <v>0</v>
      </c>
      <c r="G46" s="238">
        <f>G47+G48</f>
        <v>0</v>
      </c>
    </row>
    <row r="47" s="9" customFormat="1" ht="21" hidden="1" customHeight="1" spans="1:7">
      <c r="A47" s="229"/>
      <c r="B47" s="230"/>
      <c r="C47" s="230">
        <v>10</v>
      </c>
      <c r="D47" s="236" t="s">
        <v>126</v>
      </c>
      <c r="E47" s="232">
        <f t="shared" si="2"/>
        <v>0</v>
      </c>
      <c r="F47" s="240"/>
      <c r="G47" s="239"/>
    </row>
    <row r="48" s="9" customFormat="1" ht="21" hidden="1" customHeight="1" spans="1:7">
      <c r="A48" s="229"/>
      <c r="B48" s="230"/>
      <c r="C48" s="230">
        <v>99</v>
      </c>
      <c r="D48" s="236" t="s">
        <v>127</v>
      </c>
      <c r="E48" s="232">
        <f t="shared" si="2"/>
        <v>0</v>
      </c>
      <c r="F48" s="240"/>
      <c r="G48" s="239"/>
    </row>
    <row r="49" s="9" customFormat="1" ht="21" customHeight="1" spans="1:7">
      <c r="A49" s="229"/>
      <c r="B49" s="230">
        <v>8</v>
      </c>
      <c r="C49" s="230"/>
      <c r="D49" s="236" t="s">
        <v>128</v>
      </c>
      <c r="E49" s="232">
        <f t="shared" si="2"/>
        <v>223.265252</v>
      </c>
      <c r="F49" s="237">
        <f>SUM(F50:F52)</f>
        <v>0</v>
      </c>
      <c r="G49" s="238">
        <f>SUM(G50:G52)</f>
        <v>223.265252</v>
      </c>
    </row>
    <row r="50" s="9" customFormat="1" ht="21" customHeight="1" spans="1:7">
      <c r="A50" s="229"/>
      <c r="B50" s="230"/>
      <c r="C50" s="230">
        <v>1</v>
      </c>
      <c r="D50" s="236" t="s">
        <v>98</v>
      </c>
      <c r="E50" s="232">
        <f t="shared" si="2"/>
        <v>223.265252</v>
      </c>
      <c r="F50" s="237"/>
      <c r="G50" s="239">
        <v>223.265252</v>
      </c>
    </row>
    <row r="51" s="9" customFormat="1" ht="21" hidden="1" customHeight="1" spans="1:7">
      <c r="A51" s="229"/>
      <c r="B51" s="230"/>
      <c r="C51" s="230">
        <v>2</v>
      </c>
      <c r="D51" s="236" t="s">
        <v>99</v>
      </c>
      <c r="E51" s="232">
        <f t="shared" si="2"/>
        <v>0</v>
      </c>
      <c r="F51" s="240"/>
      <c r="G51" s="239"/>
    </row>
    <row r="52" s="9" customFormat="1" ht="21" hidden="1" customHeight="1" spans="1:7">
      <c r="A52" s="229"/>
      <c r="B52" s="230"/>
      <c r="C52" s="230">
        <v>4</v>
      </c>
      <c r="D52" s="236" t="s">
        <v>129</v>
      </c>
      <c r="E52" s="232">
        <f t="shared" si="2"/>
        <v>0</v>
      </c>
      <c r="F52" s="240"/>
      <c r="G52" s="239"/>
    </row>
    <row r="53" s="9" customFormat="1" ht="21" hidden="1" customHeight="1" spans="1:7">
      <c r="A53" s="229"/>
      <c r="B53" s="230">
        <v>9</v>
      </c>
      <c r="C53" s="230"/>
      <c r="D53" s="236" t="s">
        <v>130</v>
      </c>
      <c r="E53" s="232">
        <f t="shared" si="2"/>
        <v>0</v>
      </c>
      <c r="F53" s="237">
        <f>F54</f>
        <v>0</v>
      </c>
      <c r="G53" s="238">
        <f>G54</f>
        <v>0</v>
      </c>
    </row>
    <row r="54" s="9" customFormat="1" ht="21" hidden="1" customHeight="1" spans="1:7">
      <c r="A54" s="229"/>
      <c r="B54" s="230"/>
      <c r="C54" s="230">
        <v>99</v>
      </c>
      <c r="D54" s="236" t="s">
        <v>131</v>
      </c>
      <c r="E54" s="232">
        <f t="shared" si="2"/>
        <v>0</v>
      </c>
      <c r="F54" s="240"/>
      <c r="G54" s="239"/>
    </row>
    <row r="55" s="9" customFormat="1" ht="21" hidden="1" customHeight="1" spans="1:7">
      <c r="A55" s="229"/>
      <c r="B55" s="230">
        <v>10</v>
      </c>
      <c r="C55" s="230"/>
      <c r="D55" s="236" t="s">
        <v>132</v>
      </c>
      <c r="E55" s="232">
        <f t="shared" si="2"/>
        <v>0</v>
      </c>
      <c r="F55" s="237">
        <f>SUM(F56:F61)</f>
        <v>0</v>
      </c>
      <c r="G55" s="238">
        <f>SUM(G56:G61)</f>
        <v>0</v>
      </c>
    </row>
    <row r="56" s="9" customFormat="1" ht="21" hidden="1" customHeight="1" spans="1:7">
      <c r="A56" s="229"/>
      <c r="B56" s="230"/>
      <c r="C56" s="230">
        <v>1</v>
      </c>
      <c r="D56" s="236" t="s">
        <v>98</v>
      </c>
      <c r="E56" s="232">
        <f t="shared" si="2"/>
        <v>0</v>
      </c>
      <c r="F56" s="237"/>
      <c r="G56" s="239"/>
    </row>
    <row r="57" s="9" customFormat="1" ht="21" hidden="1" customHeight="1" spans="1:7">
      <c r="A57" s="229"/>
      <c r="B57" s="230"/>
      <c r="C57" s="230">
        <v>2</v>
      </c>
      <c r="D57" s="236" t="s">
        <v>99</v>
      </c>
      <c r="E57" s="232">
        <f t="shared" si="2"/>
        <v>0</v>
      </c>
      <c r="F57" s="240"/>
      <c r="G57" s="239"/>
    </row>
    <row r="58" s="9" customFormat="1" ht="21" hidden="1" customHeight="1" spans="1:7">
      <c r="A58" s="229"/>
      <c r="B58" s="230"/>
      <c r="C58" s="230">
        <v>6</v>
      </c>
      <c r="D58" s="236" t="s">
        <v>133</v>
      </c>
      <c r="E58" s="232">
        <f t="shared" si="2"/>
        <v>0</v>
      </c>
      <c r="F58" s="240"/>
      <c r="G58" s="239"/>
    </row>
    <row r="59" s="9" customFormat="1" ht="21" hidden="1" customHeight="1" spans="1:7">
      <c r="A59" s="229"/>
      <c r="B59" s="230"/>
      <c r="C59" s="230">
        <v>8</v>
      </c>
      <c r="D59" s="236" t="s">
        <v>134</v>
      </c>
      <c r="E59" s="232">
        <f t="shared" si="2"/>
        <v>0</v>
      </c>
      <c r="F59" s="240"/>
      <c r="G59" s="239"/>
    </row>
    <row r="60" s="9" customFormat="1" ht="21" hidden="1" customHeight="1" spans="1:7">
      <c r="A60" s="229"/>
      <c r="B60" s="230"/>
      <c r="C60" s="230">
        <v>11</v>
      </c>
      <c r="D60" s="236" t="s">
        <v>135</v>
      </c>
      <c r="E60" s="232">
        <f t="shared" si="2"/>
        <v>0</v>
      </c>
      <c r="F60" s="240"/>
      <c r="G60" s="239"/>
    </row>
    <row r="61" s="9" customFormat="1" ht="21" hidden="1" customHeight="1" spans="1:7">
      <c r="A61" s="229"/>
      <c r="B61" s="230"/>
      <c r="C61" s="230">
        <v>50</v>
      </c>
      <c r="D61" s="236" t="s">
        <v>136</v>
      </c>
      <c r="E61" s="232">
        <f t="shared" si="2"/>
        <v>0</v>
      </c>
      <c r="F61" s="240"/>
      <c r="G61" s="239"/>
    </row>
    <row r="62" s="9" customFormat="1" ht="21" customHeight="1" spans="1:7">
      <c r="A62" s="229"/>
      <c r="B62" s="230">
        <v>11</v>
      </c>
      <c r="C62" s="230"/>
      <c r="D62" s="236" t="s">
        <v>137</v>
      </c>
      <c r="E62" s="232">
        <f t="shared" si="2"/>
        <v>1271.884419</v>
      </c>
      <c r="F62" s="237">
        <f>SUM(F63:F65)</f>
        <v>0</v>
      </c>
      <c r="G62" s="238">
        <f>SUM(G63:G65)</f>
        <v>1271.884419</v>
      </c>
    </row>
    <row r="63" s="9" customFormat="1" ht="21" customHeight="1" spans="1:7">
      <c r="A63" s="229"/>
      <c r="B63" s="230"/>
      <c r="C63" s="230">
        <v>1</v>
      </c>
      <c r="D63" s="236" t="s">
        <v>98</v>
      </c>
      <c r="E63" s="232">
        <f t="shared" si="2"/>
        <v>1271.884419</v>
      </c>
      <c r="F63" s="237"/>
      <c r="G63" s="239">
        <v>1271.884419</v>
      </c>
    </row>
    <row r="64" s="9" customFormat="1" ht="21" hidden="1" customHeight="1" spans="1:7">
      <c r="A64" s="229"/>
      <c r="B64" s="230"/>
      <c r="C64" s="230">
        <v>2</v>
      </c>
      <c r="D64" s="236" t="s">
        <v>99</v>
      </c>
      <c r="E64" s="232">
        <f t="shared" si="2"/>
        <v>0</v>
      </c>
      <c r="F64" s="240"/>
      <c r="G64" s="239"/>
    </row>
    <row r="65" s="9" customFormat="1" ht="21" hidden="1" customHeight="1" spans="1:7">
      <c r="A65" s="229"/>
      <c r="B65" s="230"/>
      <c r="C65" s="230">
        <v>99</v>
      </c>
      <c r="D65" s="236" t="s">
        <v>138</v>
      </c>
      <c r="E65" s="232">
        <f t="shared" si="2"/>
        <v>0</v>
      </c>
      <c r="F65" s="240"/>
      <c r="G65" s="239"/>
    </row>
    <row r="66" s="9" customFormat="1" ht="21" customHeight="1" spans="1:7">
      <c r="A66" s="229"/>
      <c r="B66" s="230">
        <v>13</v>
      </c>
      <c r="C66" s="230"/>
      <c r="D66" s="236" t="s">
        <v>139</v>
      </c>
      <c r="E66" s="232">
        <f t="shared" ref="E66:E129" si="3">F66+G66</f>
        <v>52.794</v>
      </c>
      <c r="F66" s="237">
        <f>SUM(F67:F72)</f>
        <v>0</v>
      </c>
      <c r="G66" s="238">
        <f>SUM(G67:G72)</f>
        <v>52.794</v>
      </c>
    </row>
    <row r="67" s="9" customFormat="1" ht="21" customHeight="1" spans="1:7">
      <c r="A67" s="229"/>
      <c r="B67" s="230"/>
      <c r="C67" s="230">
        <v>1</v>
      </c>
      <c r="D67" s="236" t="s">
        <v>98</v>
      </c>
      <c r="E67" s="232">
        <f t="shared" si="3"/>
        <v>52.794</v>
      </c>
      <c r="F67" s="237"/>
      <c r="G67" s="239">
        <v>52.794</v>
      </c>
    </row>
    <row r="68" s="9" customFormat="1" ht="21" hidden="1" customHeight="1" spans="1:7">
      <c r="A68" s="229"/>
      <c r="B68" s="230"/>
      <c r="C68" s="230">
        <v>2</v>
      </c>
      <c r="D68" s="236" t="s">
        <v>99</v>
      </c>
      <c r="E68" s="232">
        <f t="shared" si="3"/>
        <v>0</v>
      </c>
      <c r="F68" s="240"/>
      <c r="G68" s="239"/>
    </row>
    <row r="69" s="9" customFormat="1" ht="21" hidden="1" customHeight="1" spans="1:7">
      <c r="A69" s="229"/>
      <c r="B69" s="230"/>
      <c r="C69" s="230">
        <v>8</v>
      </c>
      <c r="D69" s="236" t="s">
        <v>140</v>
      </c>
      <c r="E69" s="232">
        <f t="shared" si="3"/>
        <v>0</v>
      </c>
      <c r="F69" s="240"/>
      <c r="G69" s="239"/>
    </row>
    <row r="70" s="9" customFormat="1" ht="21" hidden="1" customHeight="1" spans="1:7">
      <c r="A70" s="229"/>
      <c r="B70" s="230"/>
      <c r="C70" s="230">
        <v>99</v>
      </c>
      <c r="D70" s="236" t="s">
        <v>141</v>
      </c>
      <c r="E70" s="232">
        <f t="shared" si="3"/>
        <v>0</v>
      </c>
      <c r="F70" s="240"/>
      <c r="G70" s="239"/>
    </row>
    <row r="71" s="9" customFormat="1" ht="21" hidden="1" customHeight="1" spans="1:7">
      <c r="A71" s="229"/>
      <c r="B71" s="230"/>
      <c r="C71" s="230">
        <v>50</v>
      </c>
      <c r="D71" s="236" t="s">
        <v>136</v>
      </c>
      <c r="E71" s="232">
        <f t="shared" si="3"/>
        <v>0</v>
      </c>
      <c r="F71" s="240"/>
      <c r="G71" s="239"/>
    </row>
    <row r="72" s="9" customFormat="1" ht="21" hidden="1" customHeight="1" spans="1:7">
      <c r="A72" s="229"/>
      <c r="B72" s="230"/>
      <c r="C72" s="230">
        <v>99</v>
      </c>
      <c r="D72" s="236" t="s">
        <v>142</v>
      </c>
      <c r="E72" s="232">
        <f t="shared" si="3"/>
        <v>0</v>
      </c>
      <c r="F72" s="240"/>
      <c r="G72" s="239"/>
    </row>
    <row r="73" s="9" customFormat="1" ht="21" hidden="1" customHeight="1" spans="1:7">
      <c r="A73" s="229"/>
      <c r="B73" s="230">
        <v>14</v>
      </c>
      <c r="C73" s="230"/>
      <c r="D73" s="236" t="s">
        <v>143</v>
      </c>
      <c r="E73" s="232">
        <f t="shared" si="3"/>
        <v>0</v>
      </c>
      <c r="F73" s="237">
        <f>SUM(F74:F77)</f>
        <v>0</v>
      </c>
      <c r="G73" s="238">
        <f>SUM(G74:G77)</f>
        <v>0</v>
      </c>
    </row>
    <row r="74" s="9" customFormat="1" ht="21" hidden="1" customHeight="1" spans="1:7">
      <c r="A74" s="229"/>
      <c r="B74" s="230"/>
      <c r="C74" s="230">
        <v>1</v>
      </c>
      <c r="D74" s="236" t="s">
        <v>98</v>
      </c>
      <c r="E74" s="232">
        <f t="shared" si="3"/>
        <v>0</v>
      </c>
      <c r="F74" s="240"/>
      <c r="G74" s="239"/>
    </row>
    <row r="75" s="9" customFormat="1" ht="21" hidden="1" customHeight="1" spans="1:7">
      <c r="A75" s="229"/>
      <c r="B75" s="230"/>
      <c r="C75" s="230">
        <v>4</v>
      </c>
      <c r="D75" s="236" t="s">
        <v>144</v>
      </c>
      <c r="E75" s="232">
        <f t="shared" si="3"/>
        <v>0</v>
      </c>
      <c r="F75" s="240"/>
      <c r="G75" s="239"/>
    </row>
    <row r="76" s="9" customFormat="1" ht="21" hidden="1" customHeight="1" spans="1:7">
      <c r="A76" s="229"/>
      <c r="B76" s="230"/>
      <c r="C76" s="230">
        <v>6</v>
      </c>
      <c r="D76" s="236" t="s">
        <v>145</v>
      </c>
      <c r="E76" s="232">
        <f t="shared" si="3"/>
        <v>0</v>
      </c>
      <c r="F76" s="240"/>
      <c r="G76" s="239"/>
    </row>
    <row r="77" s="9" customFormat="1" ht="21" hidden="1" customHeight="1" spans="1:7">
      <c r="A77" s="229"/>
      <c r="B77" s="230"/>
      <c r="C77" s="230">
        <v>9</v>
      </c>
      <c r="D77" s="236" t="s">
        <v>146</v>
      </c>
      <c r="E77" s="232">
        <f t="shared" si="3"/>
        <v>0</v>
      </c>
      <c r="F77" s="240"/>
      <c r="G77" s="239"/>
    </row>
    <row r="78" s="9" customFormat="1" ht="21" hidden="1" customHeight="1" spans="1:7">
      <c r="A78" s="229"/>
      <c r="B78" s="230">
        <v>15</v>
      </c>
      <c r="C78" s="230"/>
      <c r="D78" s="236" t="s">
        <v>147</v>
      </c>
      <c r="E78" s="232">
        <f t="shared" si="3"/>
        <v>0</v>
      </c>
      <c r="F78" s="237">
        <f>F79</f>
        <v>0</v>
      </c>
      <c r="G78" s="238">
        <f>G79</f>
        <v>0</v>
      </c>
    </row>
    <row r="79" s="9" customFormat="1" ht="21" hidden="1" customHeight="1" spans="1:7">
      <c r="A79" s="229"/>
      <c r="B79" s="230"/>
      <c r="C79" s="230">
        <v>6</v>
      </c>
      <c r="D79" s="236" t="s">
        <v>148</v>
      </c>
      <c r="E79" s="232">
        <f t="shared" si="3"/>
        <v>0</v>
      </c>
      <c r="F79" s="240"/>
      <c r="G79" s="239"/>
    </row>
    <row r="80" s="9" customFormat="1" ht="21" hidden="1" customHeight="1" spans="1:7">
      <c r="A80" s="229"/>
      <c r="B80" s="230">
        <v>22</v>
      </c>
      <c r="C80" s="230"/>
      <c r="D80" s="236"/>
      <c r="E80" s="232">
        <f t="shared" si="3"/>
        <v>0</v>
      </c>
      <c r="F80" s="237">
        <f>F81</f>
        <v>0</v>
      </c>
      <c r="G80" s="238">
        <f>G81</f>
        <v>0</v>
      </c>
    </row>
    <row r="81" s="9" customFormat="1" ht="21" hidden="1" customHeight="1" spans="1:7">
      <c r="A81" s="229"/>
      <c r="B81" s="230"/>
      <c r="C81" s="230">
        <v>2</v>
      </c>
      <c r="D81" s="236"/>
      <c r="E81" s="232">
        <f t="shared" si="3"/>
        <v>0</v>
      </c>
      <c r="F81" s="240"/>
      <c r="G81" s="239"/>
    </row>
    <row r="82" s="9" customFormat="1" ht="21" hidden="1" customHeight="1" spans="1:7">
      <c r="A82" s="229"/>
      <c r="B82" s="230">
        <v>23</v>
      </c>
      <c r="C82" s="230"/>
      <c r="D82" s="236" t="s">
        <v>149</v>
      </c>
      <c r="E82" s="232">
        <f t="shared" si="3"/>
        <v>0</v>
      </c>
      <c r="F82" s="237">
        <f>F83+F84</f>
        <v>0</v>
      </c>
      <c r="G82" s="238">
        <f>G83+G84</f>
        <v>0</v>
      </c>
    </row>
    <row r="83" s="9" customFormat="1" ht="21" hidden="1" customHeight="1" spans="1:7">
      <c r="A83" s="229"/>
      <c r="B83" s="230"/>
      <c r="C83" s="230">
        <v>1</v>
      </c>
      <c r="D83" s="236" t="s">
        <v>98</v>
      </c>
      <c r="E83" s="232">
        <f t="shared" si="3"/>
        <v>0</v>
      </c>
      <c r="F83" s="240"/>
      <c r="G83" s="239"/>
    </row>
    <row r="84" s="9" customFormat="1" ht="21" hidden="1" customHeight="1" spans="1:7">
      <c r="A84" s="229"/>
      <c r="B84" s="230"/>
      <c r="C84" s="230">
        <v>2</v>
      </c>
      <c r="D84" s="236" t="s">
        <v>99</v>
      </c>
      <c r="E84" s="232">
        <f t="shared" si="3"/>
        <v>0</v>
      </c>
      <c r="F84" s="240"/>
      <c r="G84" s="239"/>
    </row>
    <row r="85" s="9" customFormat="1" ht="21" hidden="1" customHeight="1" spans="1:7">
      <c r="A85" s="229"/>
      <c r="B85" s="230">
        <v>25</v>
      </c>
      <c r="C85" s="230"/>
      <c r="D85" s="236" t="s">
        <v>150</v>
      </c>
      <c r="E85" s="232">
        <f t="shared" si="3"/>
        <v>0</v>
      </c>
      <c r="F85" s="237">
        <f>SUM(F86:F88)</f>
        <v>0</v>
      </c>
      <c r="G85" s="238">
        <f>SUM(G86:G88)</f>
        <v>0</v>
      </c>
    </row>
    <row r="86" s="9" customFormat="1" ht="21" hidden="1" customHeight="1" spans="1:7">
      <c r="A86" s="229"/>
      <c r="B86" s="230"/>
      <c r="C86" s="230">
        <v>1</v>
      </c>
      <c r="D86" s="236" t="s">
        <v>98</v>
      </c>
      <c r="E86" s="232">
        <f t="shared" si="3"/>
        <v>0</v>
      </c>
      <c r="F86" s="240"/>
      <c r="G86" s="239"/>
    </row>
    <row r="87" s="9" customFormat="1" ht="21" hidden="1" customHeight="1" spans="1:7">
      <c r="A87" s="229"/>
      <c r="B87" s="230"/>
      <c r="C87" s="230">
        <v>5</v>
      </c>
      <c r="D87" s="236" t="s">
        <v>151</v>
      </c>
      <c r="E87" s="232">
        <f t="shared" si="3"/>
        <v>0</v>
      </c>
      <c r="F87" s="240"/>
      <c r="G87" s="239"/>
    </row>
    <row r="88" s="9" customFormat="1" ht="21" hidden="1" customHeight="1" spans="1:7">
      <c r="A88" s="229"/>
      <c r="B88" s="230"/>
      <c r="C88" s="230">
        <v>6</v>
      </c>
      <c r="D88" s="236" t="s">
        <v>152</v>
      </c>
      <c r="E88" s="232">
        <f t="shared" si="3"/>
        <v>0</v>
      </c>
      <c r="F88" s="240"/>
      <c r="G88" s="239"/>
    </row>
    <row r="89" s="9" customFormat="1" ht="21" hidden="1" customHeight="1" spans="1:7">
      <c r="A89" s="229"/>
      <c r="B89" s="230">
        <v>26</v>
      </c>
      <c r="C89" s="230"/>
      <c r="D89" s="236" t="s">
        <v>153</v>
      </c>
      <c r="E89" s="232">
        <f t="shared" si="3"/>
        <v>0</v>
      </c>
      <c r="F89" s="237">
        <f>SUM(F90:F92)</f>
        <v>0</v>
      </c>
      <c r="G89" s="238">
        <f>SUM(G90:G92)</f>
        <v>0</v>
      </c>
    </row>
    <row r="90" s="9" customFormat="1" ht="21" hidden="1" customHeight="1" spans="1:7">
      <c r="A90" s="229"/>
      <c r="B90" s="230"/>
      <c r="C90" s="230">
        <v>1</v>
      </c>
      <c r="D90" s="236" t="s">
        <v>98</v>
      </c>
      <c r="E90" s="232">
        <f t="shared" si="3"/>
        <v>0</v>
      </c>
      <c r="F90" s="237"/>
      <c r="G90" s="239"/>
    </row>
    <row r="91" s="9" customFormat="1" ht="21" hidden="1" customHeight="1" spans="1:7">
      <c r="A91" s="229"/>
      <c r="B91" s="230"/>
      <c r="C91" s="230">
        <v>2</v>
      </c>
      <c r="D91" s="236" t="s">
        <v>99</v>
      </c>
      <c r="E91" s="232">
        <f t="shared" si="3"/>
        <v>0</v>
      </c>
      <c r="F91" s="240"/>
      <c r="G91" s="239"/>
    </row>
    <row r="92" s="9" customFormat="1" ht="21" hidden="1" customHeight="1" spans="1:7">
      <c r="A92" s="229"/>
      <c r="B92" s="230"/>
      <c r="C92" s="230">
        <v>4</v>
      </c>
      <c r="D92" s="241" t="s">
        <v>519</v>
      </c>
      <c r="E92" s="232">
        <f t="shared" si="3"/>
        <v>0</v>
      </c>
      <c r="F92" s="240"/>
      <c r="G92" s="239"/>
    </row>
    <row r="93" s="9" customFormat="1" ht="21" customHeight="1" spans="1:7">
      <c r="A93" s="229"/>
      <c r="B93" s="230">
        <v>28</v>
      </c>
      <c r="C93" s="230"/>
      <c r="D93" s="236" t="s">
        <v>155</v>
      </c>
      <c r="E93" s="232">
        <f t="shared" si="3"/>
        <v>71.212278</v>
      </c>
      <c r="F93" s="237">
        <f>SUM(F94:F97)</f>
        <v>0</v>
      </c>
      <c r="G93" s="238">
        <f>SUM(G94:G97)</f>
        <v>71.212278</v>
      </c>
    </row>
    <row r="94" s="9" customFormat="1" ht="21" customHeight="1" spans="1:7">
      <c r="A94" s="229"/>
      <c r="B94" s="230"/>
      <c r="C94" s="230">
        <v>1</v>
      </c>
      <c r="D94" s="236" t="s">
        <v>98</v>
      </c>
      <c r="E94" s="232">
        <f t="shared" si="3"/>
        <v>71.212278</v>
      </c>
      <c r="F94" s="240"/>
      <c r="G94" s="239">
        <v>71.212278</v>
      </c>
    </row>
    <row r="95" s="9" customFormat="1" ht="21" hidden="1" customHeight="1" spans="1:7">
      <c r="A95" s="229"/>
      <c r="B95" s="230"/>
      <c r="C95" s="230">
        <v>2</v>
      </c>
      <c r="D95" s="236" t="s">
        <v>99</v>
      </c>
      <c r="E95" s="232">
        <f t="shared" si="3"/>
        <v>0</v>
      </c>
      <c r="F95" s="240"/>
      <c r="G95" s="239"/>
    </row>
    <row r="96" s="9" customFormat="1" ht="21" hidden="1" customHeight="1" spans="1:7">
      <c r="A96" s="229"/>
      <c r="B96" s="230"/>
      <c r="C96" s="230">
        <v>4</v>
      </c>
      <c r="D96" s="236" t="s">
        <v>156</v>
      </c>
      <c r="E96" s="232">
        <f t="shared" si="3"/>
        <v>0</v>
      </c>
      <c r="F96" s="240"/>
      <c r="G96" s="239"/>
    </row>
    <row r="97" s="9" customFormat="1" ht="21" hidden="1" customHeight="1" spans="1:7">
      <c r="A97" s="229"/>
      <c r="B97" s="230"/>
      <c r="C97" s="230">
        <v>99</v>
      </c>
      <c r="D97" s="236" t="s">
        <v>157</v>
      </c>
      <c r="E97" s="232">
        <f t="shared" si="3"/>
        <v>0</v>
      </c>
      <c r="F97" s="240"/>
      <c r="G97" s="239"/>
    </row>
    <row r="98" s="9" customFormat="1" ht="21" customHeight="1" spans="1:7">
      <c r="A98" s="229"/>
      <c r="B98" s="230">
        <v>29</v>
      </c>
      <c r="C98" s="230"/>
      <c r="D98" s="236" t="s">
        <v>158</v>
      </c>
      <c r="E98" s="232">
        <f t="shared" si="3"/>
        <v>223.769028</v>
      </c>
      <c r="F98" s="237">
        <f>SUM(F99:F103)</f>
        <v>0</v>
      </c>
      <c r="G98" s="238">
        <f>SUM(G99:G103)</f>
        <v>223.769028</v>
      </c>
    </row>
    <row r="99" s="9" customFormat="1" ht="21" customHeight="1" spans="1:7">
      <c r="A99" s="229"/>
      <c r="B99" s="230"/>
      <c r="C99" s="230">
        <v>1</v>
      </c>
      <c r="D99" s="236" t="s">
        <v>98</v>
      </c>
      <c r="E99" s="232">
        <f t="shared" si="3"/>
        <v>207.769028</v>
      </c>
      <c r="F99" s="237"/>
      <c r="G99" s="239">
        <v>207.769028</v>
      </c>
    </row>
    <row r="100" s="9" customFormat="1" ht="21" hidden="1" customHeight="1" spans="1:7">
      <c r="A100" s="229"/>
      <c r="B100" s="230"/>
      <c r="C100" s="230">
        <v>2</v>
      </c>
      <c r="D100" s="236" t="s">
        <v>99</v>
      </c>
      <c r="E100" s="232">
        <f t="shared" si="3"/>
        <v>0</v>
      </c>
      <c r="F100" s="240"/>
      <c r="G100" s="239"/>
    </row>
    <row r="101" s="9" customFormat="1" ht="21" hidden="1" customHeight="1" spans="1:7">
      <c r="A101" s="229"/>
      <c r="B101" s="230"/>
      <c r="C101" s="230">
        <v>6</v>
      </c>
      <c r="D101" s="236" t="s">
        <v>159</v>
      </c>
      <c r="E101" s="232">
        <f t="shared" si="3"/>
        <v>0</v>
      </c>
      <c r="F101" s="240"/>
      <c r="G101" s="239"/>
    </row>
    <row r="102" s="9" customFormat="1" ht="21" hidden="1" customHeight="1" spans="1:7">
      <c r="A102" s="229"/>
      <c r="B102" s="230"/>
      <c r="C102" s="230">
        <v>50</v>
      </c>
      <c r="D102" s="236" t="s">
        <v>136</v>
      </c>
      <c r="E102" s="232">
        <f t="shared" si="3"/>
        <v>0</v>
      </c>
      <c r="F102" s="240"/>
      <c r="G102" s="239"/>
    </row>
    <row r="103" s="9" customFormat="1" ht="21" customHeight="1" spans="1:7">
      <c r="A103" s="229"/>
      <c r="B103" s="230"/>
      <c r="C103" s="230">
        <v>99</v>
      </c>
      <c r="D103" s="236" t="s">
        <v>160</v>
      </c>
      <c r="E103" s="232">
        <f t="shared" si="3"/>
        <v>16</v>
      </c>
      <c r="F103" s="240"/>
      <c r="G103" s="239">
        <v>16</v>
      </c>
    </row>
    <row r="104" s="9" customFormat="1" ht="21" customHeight="1" spans="1:7">
      <c r="A104" s="229"/>
      <c r="B104" s="230">
        <v>31</v>
      </c>
      <c r="C104" s="230"/>
      <c r="D104" s="236" t="s">
        <v>161</v>
      </c>
      <c r="E104" s="232">
        <f t="shared" si="3"/>
        <v>2374.749331</v>
      </c>
      <c r="F104" s="237">
        <f>SUM(F105:F107)</f>
        <v>200</v>
      </c>
      <c r="G104" s="238">
        <f>SUM(G105:G107)</f>
        <v>2174.749331</v>
      </c>
    </row>
    <row r="105" s="9" customFormat="1" ht="21" customHeight="1" spans="1:7">
      <c r="A105" s="229"/>
      <c r="B105" s="230"/>
      <c r="C105" s="230">
        <v>1</v>
      </c>
      <c r="D105" s="236" t="s">
        <v>98</v>
      </c>
      <c r="E105" s="232">
        <f t="shared" si="3"/>
        <v>2119.749331</v>
      </c>
      <c r="F105" s="237"/>
      <c r="G105" s="239">
        <v>2119.749331</v>
      </c>
    </row>
    <row r="106" s="9" customFormat="1" ht="21" customHeight="1" spans="1:7">
      <c r="A106" s="229"/>
      <c r="B106" s="230"/>
      <c r="C106" s="230">
        <v>2</v>
      </c>
      <c r="D106" s="236" t="s">
        <v>99</v>
      </c>
      <c r="E106" s="232">
        <f t="shared" si="3"/>
        <v>255</v>
      </c>
      <c r="F106" s="240">
        <v>200</v>
      </c>
      <c r="G106" s="239">
        <v>55</v>
      </c>
    </row>
    <row r="107" s="9" customFormat="1" ht="21" hidden="1" customHeight="1" spans="1:7">
      <c r="A107" s="229"/>
      <c r="B107" s="230"/>
      <c r="C107" s="230">
        <v>99</v>
      </c>
      <c r="D107" s="241" t="s">
        <v>520</v>
      </c>
      <c r="E107" s="232">
        <f t="shared" si="3"/>
        <v>0</v>
      </c>
      <c r="F107" s="240"/>
      <c r="G107" s="239"/>
    </row>
    <row r="108" s="9" customFormat="1" ht="21" customHeight="1" spans="1:7">
      <c r="A108" s="229"/>
      <c r="B108" s="230">
        <v>32</v>
      </c>
      <c r="C108" s="230"/>
      <c r="D108" s="236" t="s">
        <v>163</v>
      </c>
      <c r="E108" s="232">
        <f t="shared" si="3"/>
        <v>470.164827</v>
      </c>
      <c r="F108" s="237">
        <f>SUM(F109:F111)</f>
        <v>0</v>
      </c>
      <c r="G108" s="238">
        <f>SUM(G109:G111)</f>
        <v>470.164827</v>
      </c>
    </row>
    <row r="109" s="9" customFormat="1" ht="21" customHeight="1" spans="1:7">
      <c r="A109" s="229"/>
      <c r="B109" s="230"/>
      <c r="C109" s="230">
        <v>1</v>
      </c>
      <c r="D109" s="236" t="s">
        <v>98</v>
      </c>
      <c r="E109" s="232">
        <f t="shared" si="3"/>
        <v>470.164827</v>
      </c>
      <c r="F109" s="237"/>
      <c r="G109" s="239">
        <v>470.164827</v>
      </c>
    </row>
    <row r="110" s="9" customFormat="1" ht="21" hidden="1" customHeight="1" spans="1:7">
      <c r="A110" s="229"/>
      <c r="B110" s="230"/>
      <c r="C110" s="230">
        <v>2</v>
      </c>
      <c r="D110" s="236" t="s">
        <v>99</v>
      </c>
      <c r="E110" s="232">
        <f t="shared" si="3"/>
        <v>0</v>
      </c>
      <c r="F110" s="240"/>
      <c r="G110" s="239"/>
    </row>
    <row r="111" s="9" customFormat="1" ht="21" hidden="1" customHeight="1" spans="1:7">
      <c r="A111" s="229"/>
      <c r="B111" s="230"/>
      <c r="C111" s="230">
        <v>4</v>
      </c>
      <c r="D111" s="236" t="s">
        <v>521</v>
      </c>
      <c r="E111" s="232">
        <f t="shared" si="3"/>
        <v>0</v>
      </c>
      <c r="F111" s="240"/>
      <c r="G111" s="239"/>
    </row>
    <row r="112" s="9" customFormat="1" ht="21" customHeight="1" spans="1:7">
      <c r="A112" s="229"/>
      <c r="B112" s="230">
        <v>33</v>
      </c>
      <c r="C112" s="230"/>
      <c r="D112" s="236" t="s">
        <v>165</v>
      </c>
      <c r="E112" s="232">
        <f t="shared" si="3"/>
        <v>297.615226</v>
      </c>
      <c r="F112" s="237">
        <f>SUM(F113:F115)</f>
        <v>0</v>
      </c>
      <c r="G112" s="238">
        <f>SUM(G113:G115)</f>
        <v>297.615226</v>
      </c>
    </row>
    <row r="113" s="9" customFormat="1" ht="21" customHeight="1" spans="1:7">
      <c r="A113" s="229"/>
      <c r="B113" s="230"/>
      <c r="C113" s="230">
        <v>1</v>
      </c>
      <c r="D113" s="236" t="s">
        <v>98</v>
      </c>
      <c r="E113" s="232">
        <f t="shared" si="3"/>
        <v>297.615226</v>
      </c>
      <c r="F113" s="237"/>
      <c r="G113" s="239">
        <v>297.615226</v>
      </c>
    </row>
    <row r="114" s="9" customFormat="1" ht="21" hidden="1" customHeight="1" spans="1:7">
      <c r="A114" s="229"/>
      <c r="B114" s="230"/>
      <c r="C114" s="230">
        <v>2</v>
      </c>
      <c r="D114" s="236" t="s">
        <v>99</v>
      </c>
      <c r="E114" s="232">
        <f t="shared" si="3"/>
        <v>0</v>
      </c>
      <c r="F114" s="240"/>
      <c r="G114" s="239"/>
    </row>
    <row r="115" s="9" customFormat="1" ht="21" hidden="1" customHeight="1" spans="1:7">
      <c r="A115" s="229"/>
      <c r="B115" s="230"/>
      <c r="C115" s="230">
        <v>4</v>
      </c>
      <c r="D115" s="236" t="s">
        <v>166</v>
      </c>
      <c r="E115" s="232">
        <f t="shared" si="3"/>
        <v>0</v>
      </c>
      <c r="F115" s="240"/>
      <c r="G115" s="239"/>
    </row>
    <row r="116" s="9" customFormat="1" ht="21" customHeight="1" spans="1:7">
      <c r="A116" s="229"/>
      <c r="B116" s="230">
        <v>34</v>
      </c>
      <c r="C116" s="230"/>
      <c r="D116" s="236" t="s">
        <v>167</v>
      </c>
      <c r="E116" s="232">
        <f t="shared" si="3"/>
        <v>331.021486</v>
      </c>
      <c r="F116" s="237">
        <f>SUM(F117:F120)</f>
        <v>0</v>
      </c>
      <c r="G116" s="238">
        <f>SUM(G117:G120)</f>
        <v>331.021486</v>
      </c>
    </row>
    <row r="117" s="9" customFormat="1" ht="21" customHeight="1" spans="1:7">
      <c r="A117" s="229"/>
      <c r="B117" s="230"/>
      <c r="C117" s="230">
        <v>1</v>
      </c>
      <c r="D117" s="236" t="s">
        <v>98</v>
      </c>
      <c r="E117" s="232">
        <f t="shared" si="3"/>
        <v>259.744321</v>
      </c>
      <c r="F117" s="237"/>
      <c r="G117" s="239">
        <v>259.744321</v>
      </c>
    </row>
    <row r="118" s="9" customFormat="1" ht="21" customHeight="1" spans="1:7">
      <c r="A118" s="229"/>
      <c r="B118" s="230"/>
      <c r="C118" s="230">
        <v>2</v>
      </c>
      <c r="D118" s="236" t="s">
        <v>99</v>
      </c>
      <c r="E118" s="232">
        <f t="shared" si="3"/>
        <v>21</v>
      </c>
      <c r="F118" s="237"/>
      <c r="G118" s="239">
        <v>21</v>
      </c>
    </row>
    <row r="119" s="9" customFormat="1" ht="21" hidden="1" customHeight="1" spans="1:7">
      <c r="A119" s="229"/>
      <c r="B119" s="230"/>
      <c r="C119" s="230">
        <v>4</v>
      </c>
      <c r="D119" s="236" t="s">
        <v>168</v>
      </c>
      <c r="E119" s="232">
        <f t="shared" si="3"/>
        <v>0</v>
      </c>
      <c r="F119" s="237"/>
      <c r="G119" s="239"/>
    </row>
    <row r="120" s="9" customFormat="1" ht="21" customHeight="1" spans="1:7">
      <c r="A120" s="229"/>
      <c r="B120" s="230"/>
      <c r="C120" s="230">
        <v>5</v>
      </c>
      <c r="D120" s="236" t="s">
        <v>152</v>
      </c>
      <c r="E120" s="232">
        <f t="shared" si="3"/>
        <v>50.277165</v>
      </c>
      <c r="F120" s="240"/>
      <c r="G120" s="239">
        <v>50.277165</v>
      </c>
    </row>
    <row r="121" s="9" customFormat="1" ht="21" hidden="1" customHeight="1" spans="1:7">
      <c r="A121" s="229"/>
      <c r="B121" s="230">
        <v>36</v>
      </c>
      <c r="C121" s="230"/>
      <c r="D121" s="236" t="s">
        <v>169</v>
      </c>
      <c r="E121" s="232">
        <f t="shared" si="3"/>
        <v>0</v>
      </c>
      <c r="F121" s="237">
        <f>F122</f>
        <v>0</v>
      </c>
      <c r="G121" s="238">
        <f>G122</f>
        <v>0</v>
      </c>
    </row>
    <row r="122" s="9" customFormat="1" ht="21" hidden="1" customHeight="1" spans="1:7">
      <c r="A122" s="229"/>
      <c r="B122" s="230"/>
      <c r="C122" s="230">
        <v>2</v>
      </c>
      <c r="D122" s="236" t="s">
        <v>99</v>
      </c>
      <c r="E122" s="232">
        <f t="shared" si="3"/>
        <v>0</v>
      </c>
      <c r="F122" s="240"/>
      <c r="G122" s="239"/>
    </row>
    <row r="123" s="9" customFormat="1" ht="21" customHeight="1" spans="1:7">
      <c r="A123" s="229"/>
      <c r="B123" s="230">
        <v>37</v>
      </c>
      <c r="C123" s="230"/>
      <c r="D123" s="236" t="s">
        <v>170</v>
      </c>
      <c r="E123" s="232">
        <f t="shared" si="3"/>
        <v>131.246363</v>
      </c>
      <c r="F123" s="242">
        <f>SUM(F124:F126)</f>
        <v>0</v>
      </c>
      <c r="G123" s="243">
        <f>SUM(G124:G126)</f>
        <v>131.246363</v>
      </c>
    </row>
    <row r="124" s="9" customFormat="1" ht="21" customHeight="1" spans="1:7">
      <c r="A124" s="229"/>
      <c r="B124" s="230"/>
      <c r="C124" s="230">
        <v>1</v>
      </c>
      <c r="D124" s="236" t="s">
        <v>98</v>
      </c>
      <c r="E124" s="232">
        <f t="shared" si="3"/>
        <v>131.246363</v>
      </c>
      <c r="F124" s="240"/>
      <c r="G124" s="239">
        <v>131.246363</v>
      </c>
    </row>
    <row r="125" s="9" customFormat="1" ht="21" hidden="1" customHeight="1" spans="1:7">
      <c r="A125" s="229"/>
      <c r="B125" s="230"/>
      <c r="C125" s="230">
        <v>2</v>
      </c>
      <c r="D125" s="236" t="s">
        <v>99</v>
      </c>
      <c r="E125" s="232">
        <f t="shared" si="3"/>
        <v>0</v>
      </c>
      <c r="F125" s="240"/>
      <c r="G125" s="239"/>
    </row>
    <row r="126" s="9" customFormat="1" ht="21" hidden="1" customHeight="1" spans="1:7">
      <c r="A126" s="229"/>
      <c r="B126" s="230"/>
      <c r="C126" s="230">
        <v>50</v>
      </c>
      <c r="D126" s="236" t="s">
        <v>136</v>
      </c>
      <c r="E126" s="232">
        <f t="shared" si="3"/>
        <v>0</v>
      </c>
      <c r="F126" s="240"/>
      <c r="G126" s="239"/>
    </row>
    <row r="127" s="9" customFormat="1" ht="21" customHeight="1" spans="1:7">
      <c r="A127" s="229"/>
      <c r="B127" s="230">
        <v>38</v>
      </c>
      <c r="C127" s="230"/>
      <c r="D127" s="236" t="s">
        <v>171</v>
      </c>
      <c r="E127" s="232">
        <f t="shared" si="3"/>
        <v>1049.995631</v>
      </c>
      <c r="F127" s="242">
        <f>SUM(F128:F132)</f>
        <v>0</v>
      </c>
      <c r="G127" s="243">
        <f>SUM(G128:G132)</f>
        <v>1049.995631</v>
      </c>
    </row>
    <row r="128" s="9" customFormat="1" ht="21" customHeight="1" spans="1:7">
      <c r="A128" s="229"/>
      <c r="B128" s="230"/>
      <c r="C128" s="230">
        <v>1</v>
      </c>
      <c r="D128" s="236" t="s">
        <v>98</v>
      </c>
      <c r="E128" s="232">
        <f t="shared" si="3"/>
        <v>1049.995631</v>
      </c>
      <c r="F128" s="240"/>
      <c r="G128" s="239">
        <v>1049.995631</v>
      </c>
    </row>
    <row r="129" s="9" customFormat="1" ht="21" hidden="1" customHeight="1" spans="1:7">
      <c r="A129" s="229"/>
      <c r="B129" s="230"/>
      <c r="C129" s="230">
        <v>2</v>
      </c>
      <c r="D129" s="236" t="s">
        <v>99</v>
      </c>
      <c r="E129" s="232">
        <f t="shared" si="3"/>
        <v>0</v>
      </c>
      <c r="F129" s="240"/>
      <c r="G129" s="239"/>
    </row>
    <row r="130" s="9" customFormat="1" ht="21" hidden="1" customHeight="1" spans="1:7">
      <c r="A130" s="229"/>
      <c r="B130" s="230"/>
      <c r="C130" s="230">
        <v>4</v>
      </c>
      <c r="D130" s="236" t="s">
        <v>172</v>
      </c>
      <c r="E130" s="232">
        <f t="shared" ref="E130:E193" si="4">F130+G130</f>
        <v>0</v>
      </c>
      <c r="F130" s="240"/>
      <c r="G130" s="239"/>
    </row>
    <row r="131" s="9" customFormat="1" ht="21" hidden="1" customHeight="1" spans="1:7">
      <c r="A131" s="229"/>
      <c r="B131" s="230"/>
      <c r="C131" s="230">
        <v>15</v>
      </c>
      <c r="D131" s="236" t="s">
        <v>173</v>
      </c>
      <c r="E131" s="232">
        <f t="shared" si="4"/>
        <v>0</v>
      </c>
      <c r="F131" s="240"/>
      <c r="G131" s="239"/>
    </row>
    <row r="132" s="9" customFormat="1" ht="21" hidden="1" customHeight="1" spans="1:7">
      <c r="A132" s="229"/>
      <c r="B132" s="230"/>
      <c r="C132" s="230">
        <v>16</v>
      </c>
      <c r="D132" s="236" t="s">
        <v>174</v>
      </c>
      <c r="E132" s="232">
        <f t="shared" si="4"/>
        <v>0</v>
      </c>
      <c r="F132" s="240"/>
      <c r="G132" s="239"/>
    </row>
    <row r="133" s="9" customFormat="1" ht="21" hidden="1" customHeight="1" spans="1:7">
      <c r="A133" s="229"/>
      <c r="B133" s="230">
        <v>99</v>
      </c>
      <c r="C133" s="230"/>
      <c r="D133" s="236" t="s">
        <v>175</v>
      </c>
      <c r="E133" s="232">
        <f t="shared" si="4"/>
        <v>0</v>
      </c>
      <c r="F133" s="237">
        <f>SUM(F134:F135)</f>
        <v>0</v>
      </c>
      <c r="G133" s="238">
        <f>SUM(G134:G135)</f>
        <v>0</v>
      </c>
    </row>
    <row r="134" s="9" customFormat="1" ht="21" hidden="1" customHeight="1" spans="1:7">
      <c r="A134" s="229"/>
      <c r="B134" s="230"/>
      <c r="C134" s="230">
        <v>1</v>
      </c>
      <c r="D134" s="236" t="s">
        <v>176</v>
      </c>
      <c r="E134" s="232">
        <f t="shared" si="4"/>
        <v>0</v>
      </c>
      <c r="F134" s="240"/>
      <c r="G134" s="239"/>
    </row>
    <row r="135" s="9" customFormat="1" ht="21" hidden="1" customHeight="1" spans="1:7">
      <c r="A135" s="229"/>
      <c r="B135" s="230"/>
      <c r="C135" s="230">
        <v>99</v>
      </c>
      <c r="D135" s="236" t="s">
        <v>177</v>
      </c>
      <c r="E135" s="232">
        <f t="shared" si="4"/>
        <v>0</v>
      </c>
      <c r="F135" s="240"/>
      <c r="G135" s="239"/>
    </row>
    <row r="136" s="9" customFormat="1" ht="21" customHeight="1" spans="1:7">
      <c r="A136" s="229">
        <v>203</v>
      </c>
      <c r="B136" s="230"/>
      <c r="C136" s="230"/>
      <c r="D136" s="234" t="s">
        <v>178</v>
      </c>
      <c r="E136" s="232">
        <f t="shared" si="4"/>
        <v>360</v>
      </c>
      <c r="F136" s="232">
        <f>F137+F143</f>
        <v>360</v>
      </c>
      <c r="G136" s="233">
        <f>G137+G143</f>
        <v>0</v>
      </c>
    </row>
    <row r="137" s="9" customFormat="1" ht="21" customHeight="1" spans="1:7">
      <c r="A137" s="229"/>
      <c r="B137" s="230">
        <v>6</v>
      </c>
      <c r="C137" s="230"/>
      <c r="D137" s="236" t="s">
        <v>179</v>
      </c>
      <c r="E137" s="232">
        <f t="shared" si="4"/>
        <v>360</v>
      </c>
      <c r="F137" s="237">
        <f>SUM(F138:F142)</f>
        <v>360</v>
      </c>
      <c r="G137" s="238">
        <f>SUM(G138:G142)</f>
        <v>0</v>
      </c>
    </row>
    <row r="138" s="9" customFormat="1" ht="21" hidden="1" customHeight="1" spans="1:7">
      <c r="A138" s="229"/>
      <c r="B138" s="230"/>
      <c r="C138" s="230">
        <v>1</v>
      </c>
      <c r="D138" s="236" t="s">
        <v>180</v>
      </c>
      <c r="E138" s="232">
        <f t="shared" si="4"/>
        <v>0</v>
      </c>
      <c r="F138" s="240"/>
      <c r="G138" s="239"/>
    </row>
    <row r="139" s="9" customFormat="1" ht="21" hidden="1" customHeight="1" spans="1:7">
      <c r="A139" s="229"/>
      <c r="B139" s="230"/>
      <c r="C139" s="230">
        <v>3</v>
      </c>
      <c r="D139" s="236" t="s">
        <v>181</v>
      </c>
      <c r="E139" s="232">
        <f t="shared" si="4"/>
        <v>0</v>
      </c>
      <c r="F139" s="240"/>
      <c r="G139" s="239"/>
    </row>
    <row r="140" s="9" customFormat="1" ht="21" hidden="1" customHeight="1" spans="1:7">
      <c r="A140" s="229"/>
      <c r="B140" s="230"/>
      <c r="C140" s="230">
        <v>5</v>
      </c>
      <c r="D140" s="236" t="s">
        <v>182</v>
      </c>
      <c r="E140" s="232">
        <f t="shared" si="4"/>
        <v>0</v>
      </c>
      <c r="F140" s="240"/>
      <c r="G140" s="239"/>
    </row>
    <row r="141" s="9" customFormat="1" ht="21" hidden="1" customHeight="1" spans="1:7">
      <c r="A141" s="229"/>
      <c r="B141" s="230"/>
      <c r="C141" s="230">
        <v>7</v>
      </c>
      <c r="D141" s="236" t="s">
        <v>183</v>
      </c>
      <c r="E141" s="232">
        <f t="shared" si="4"/>
        <v>0</v>
      </c>
      <c r="F141" s="240"/>
      <c r="G141" s="239"/>
    </row>
    <row r="142" s="9" customFormat="1" ht="21" customHeight="1" spans="1:7">
      <c r="A142" s="229"/>
      <c r="B142" s="230"/>
      <c r="C142" s="230">
        <v>99</v>
      </c>
      <c r="D142" s="236" t="s">
        <v>184</v>
      </c>
      <c r="E142" s="232">
        <f t="shared" si="4"/>
        <v>360</v>
      </c>
      <c r="F142" s="240">
        <v>360</v>
      </c>
      <c r="G142" s="239"/>
    </row>
    <row r="143" s="9" customFormat="1" ht="21" hidden="1" customHeight="1" spans="1:7">
      <c r="A143" s="229"/>
      <c r="B143" s="230">
        <v>99</v>
      </c>
      <c r="C143" s="230"/>
      <c r="D143" s="236" t="s">
        <v>185</v>
      </c>
      <c r="E143" s="232">
        <f t="shared" si="4"/>
        <v>0</v>
      </c>
      <c r="F143" s="237">
        <f>F144</f>
        <v>0</v>
      </c>
      <c r="G143" s="238">
        <f>G144</f>
        <v>0</v>
      </c>
    </row>
    <row r="144" s="9" customFormat="1" ht="21" hidden="1" customHeight="1" spans="1:7">
      <c r="A144" s="229"/>
      <c r="B144" s="230"/>
      <c r="C144" s="230">
        <v>99</v>
      </c>
      <c r="D144" s="236" t="s">
        <v>186</v>
      </c>
      <c r="E144" s="232">
        <f t="shared" si="4"/>
        <v>0</v>
      </c>
      <c r="F144" s="240"/>
      <c r="G144" s="239"/>
    </row>
    <row r="145" s="9" customFormat="1" ht="21" customHeight="1" spans="1:7">
      <c r="A145" s="229">
        <v>204</v>
      </c>
      <c r="B145" s="230"/>
      <c r="C145" s="230"/>
      <c r="D145" s="234" t="s">
        <v>187</v>
      </c>
      <c r="E145" s="232">
        <f t="shared" si="4"/>
        <v>624.965423</v>
      </c>
      <c r="F145" s="232">
        <f>F146+F149+F158+F161+F165+F169+F176+F181+F187</f>
        <v>60</v>
      </c>
      <c r="G145" s="233">
        <f>G146+G149+G158+G161+G165+G169+G176+G181+G187</f>
        <v>564.965423</v>
      </c>
    </row>
    <row r="146" s="9" customFormat="1" ht="21" hidden="1" customHeight="1" spans="1:7">
      <c r="A146" s="229"/>
      <c r="B146" s="230">
        <v>1</v>
      </c>
      <c r="C146" s="230"/>
      <c r="D146" s="236" t="s">
        <v>188</v>
      </c>
      <c r="E146" s="232">
        <f t="shared" si="4"/>
        <v>0</v>
      </c>
      <c r="F146" s="237">
        <f>SUM(F147:F148)</f>
        <v>0</v>
      </c>
      <c r="G146" s="238">
        <f>SUM(G147:G148)</f>
        <v>0</v>
      </c>
    </row>
    <row r="147" s="9" customFormat="1" ht="21" hidden="1" customHeight="1" spans="1:7">
      <c r="A147" s="229"/>
      <c r="B147" s="230"/>
      <c r="C147" s="230">
        <v>1</v>
      </c>
      <c r="D147" s="236" t="s">
        <v>189</v>
      </c>
      <c r="E147" s="232">
        <f t="shared" si="4"/>
        <v>0</v>
      </c>
      <c r="F147" s="240"/>
      <c r="G147" s="239"/>
    </row>
    <row r="148" s="9" customFormat="1" ht="21" hidden="1" customHeight="1" spans="1:7">
      <c r="A148" s="229"/>
      <c r="B148" s="230"/>
      <c r="C148" s="230">
        <v>3</v>
      </c>
      <c r="D148" s="236" t="s">
        <v>190</v>
      </c>
      <c r="E148" s="232">
        <f t="shared" si="4"/>
        <v>0</v>
      </c>
      <c r="F148" s="240"/>
      <c r="G148" s="239"/>
    </row>
    <row r="149" s="9" customFormat="1" ht="21" hidden="1" customHeight="1" spans="1:7">
      <c r="A149" s="229"/>
      <c r="B149" s="230">
        <v>2</v>
      </c>
      <c r="C149" s="230"/>
      <c r="D149" s="236" t="s">
        <v>191</v>
      </c>
      <c r="E149" s="232">
        <f t="shared" si="4"/>
        <v>0</v>
      </c>
      <c r="F149" s="237">
        <f>SUM(F150:F157)</f>
        <v>0</v>
      </c>
      <c r="G149" s="238">
        <f>SUM(G150:G157)</f>
        <v>0</v>
      </c>
    </row>
    <row r="150" s="9" customFormat="1" ht="21" hidden="1" customHeight="1" spans="1:7">
      <c r="A150" s="229"/>
      <c r="B150" s="230"/>
      <c r="C150" s="230">
        <v>1</v>
      </c>
      <c r="D150" s="236" t="s">
        <v>98</v>
      </c>
      <c r="E150" s="232">
        <f t="shared" si="4"/>
        <v>0</v>
      </c>
      <c r="F150" s="240"/>
      <c r="G150" s="239"/>
    </row>
    <row r="151" s="9" customFormat="1" ht="21" hidden="1" customHeight="1" spans="1:7">
      <c r="A151" s="229"/>
      <c r="B151" s="230"/>
      <c r="C151" s="230">
        <v>2</v>
      </c>
      <c r="D151" s="236" t="s">
        <v>99</v>
      </c>
      <c r="E151" s="232">
        <f t="shared" si="4"/>
        <v>0</v>
      </c>
      <c r="F151" s="240"/>
      <c r="G151" s="239"/>
    </row>
    <row r="152" s="9" customFormat="1" ht="21" hidden="1" customHeight="1" spans="1:7">
      <c r="A152" s="229"/>
      <c r="B152" s="230"/>
      <c r="C152" s="230">
        <v>4</v>
      </c>
      <c r="D152" s="236" t="s">
        <v>192</v>
      </c>
      <c r="E152" s="232">
        <f t="shared" si="4"/>
        <v>0</v>
      </c>
      <c r="F152" s="240"/>
      <c r="G152" s="239"/>
    </row>
    <row r="153" s="9" customFormat="1" ht="21" hidden="1" customHeight="1" spans="1:7">
      <c r="A153" s="229"/>
      <c r="B153" s="230"/>
      <c r="C153" s="230">
        <v>11</v>
      </c>
      <c r="D153" s="236" t="s">
        <v>193</v>
      </c>
      <c r="E153" s="232">
        <f t="shared" si="4"/>
        <v>0</v>
      </c>
      <c r="F153" s="240"/>
      <c r="G153" s="239"/>
    </row>
    <row r="154" s="9" customFormat="1" ht="21" hidden="1" customHeight="1" spans="1:7">
      <c r="A154" s="229"/>
      <c r="B154" s="230"/>
      <c r="C154" s="230">
        <v>12</v>
      </c>
      <c r="D154" s="236" t="s">
        <v>194</v>
      </c>
      <c r="E154" s="232">
        <f t="shared" si="4"/>
        <v>0</v>
      </c>
      <c r="F154" s="240"/>
      <c r="G154" s="239"/>
    </row>
    <row r="155" s="9" customFormat="1" ht="21" hidden="1" customHeight="1" spans="1:7">
      <c r="A155" s="229"/>
      <c r="B155" s="230"/>
      <c r="C155" s="230">
        <v>17</v>
      </c>
      <c r="D155" s="236" t="s">
        <v>195</v>
      </c>
      <c r="E155" s="232">
        <f t="shared" si="4"/>
        <v>0</v>
      </c>
      <c r="F155" s="240"/>
      <c r="G155" s="239"/>
    </row>
    <row r="156" s="9" customFormat="1" ht="21" hidden="1" customHeight="1" spans="1:7">
      <c r="A156" s="229"/>
      <c r="B156" s="230"/>
      <c r="C156" s="230">
        <v>19</v>
      </c>
      <c r="D156" s="236" t="s">
        <v>122</v>
      </c>
      <c r="E156" s="232">
        <f t="shared" si="4"/>
        <v>0</v>
      </c>
      <c r="F156" s="240"/>
      <c r="G156" s="239"/>
    </row>
    <row r="157" s="9" customFormat="1" ht="21" hidden="1" customHeight="1" spans="1:7">
      <c r="A157" s="229"/>
      <c r="B157" s="230"/>
      <c r="C157" s="230">
        <v>99</v>
      </c>
      <c r="D157" s="236" t="s">
        <v>196</v>
      </c>
      <c r="E157" s="232">
        <f t="shared" si="4"/>
        <v>0</v>
      </c>
      <c r="F157" s="240"/>
      <c r="G157" s="239"/>
    </row>
    <row r="158" s="9" customFormat="1" ht="21" hidden="1" customHeight="1" spans="1:7">
      <c r="A158" s="229"/>
      <c r="B158" s="230">
        <v>3</v>
      </c>
      <c r="C158" s="230"/>
      <c r="D158" s="236" t="s">
        <v>197</v>
      </c>
      <c r="E158" s="232">
        <f t="shared" si="4"/>
        <v>0</v>
      </c>
      <c r="F158" s="237">
        <f>SUM(F159:F160)</f>
        <v>0</v>
      </c>
      <c r="G158" s="238">
        <f>SUM(G159:G160)</f>
        <v>0</v>
      </c>
    </row>
    <row r="159" s="9" customFormat="1" ht="21" hidden="1" customHeight="1" spans="1:7">
      <c r="A159" s="229"/>
      <c r="B159" s="230"/>
      <c r="C159" s="230">
        <v>2</v>
      </c>
      <c r="D159" s="236" t="s">
        <v>99</v>
      </c>
      <c r="E159" s="232">
        <f t="shared" si="4"/>
        <v>0</v>
      </c>
      <c r="F159" s="240"/>
      <c r="G159" s="239"/>
    </row>
    <row r="160" s="9" customFormat="1" ht="21" hidden="1" customHeight="1" spans="1:7">
      <c r="A160" s="229"/>
      <c r="B160" s="230"/>
      <c r="C160" s="230">
        <v>99</v>
      </c>
      <c r="D160" s="236" t="s">
        <v>198</v>
      </c>
      <c r="E160" s="232">
        <f t="shared" si="4"/>
        <v>0</v>
      </c>
      <c r="F160" s="240"/>
      <c r="G160" s="239"/>
    </row>
    <row r="161" s="9" customFormat="1" ht="21" hidden="1" customHeight="1" spans="1:7">
      <c r="A161" s="229"/>
      <c r="B161" s="230">
        <v>4</v>
      </c>
      <c r="C161" s="230"/>
      <c r="D161" s="236" t="s">
        <v>199</v>
      </c>
      <c r="E161" s="232">
        <f t="shared" si="4"/>
        <v>0</v>
      </c>
      <c r="F161" s="237">
        <f>SUM(F162:F164)</f>
        <v>0</v>
      </c>
      <c r="G161" s="238">
        <f>SUM(G162:G164)</f>
        <v>0</v>
      </c>
    </row>
    <row r="162" s="9" customFormat="1" ht="21" hidden="1" customHeight="1" spans="1:7">
      <c r="A162" s="229"/>
      <c r="B162" s="230"/>
      <c r="C162" s="230">
        <v>1</v>
      </c>
      <c r="D162" s="236" t="s">
        <v>98</v>
      </c>
      <c r="E162" s="232">
        <f t="shared" si="4"/>
        <v>0</v>
      </c>
      <c r="F162" s="237"/>
      <c r="G162" s="239"/>
    </row>
    <row r="163" s="9" customFormat="1" ht="21" hidden="1" customHeight="1" spans="1:7">
      <c r="A163" s="229"/>
      <c r="B163" s="230"/>
      <c r="C163" s="230">
        <v>2</v>
      </c>
      <c r="D163" s="236" t="s">
        <v>99</v>
      </c>
      <c r="E163" s="232">
        <f t="shared" si="4"/>
        <v>0</v>
      </c>
      <c r="F163" s="240"/>
      <c r="G163" s="239"/>
    </row>
    <row r="164" s="9" customFormat="1" ht="21" hidden="1" customHeight="1" spans="1:7">
      <c r="A164" s="229"/>
      <c r="B164" s="230"/>
      <c r="C164" s="230">
        <v>99</v>
      </c>
      <c r="D164" s="236" t="s">
        <v>200</v>
      </c>
      <c r="E164" s="232">
        <f t="shared" si="4"/>
        <v>0</v>
      </c>
      <c r="F164" s="240"/>
      <c r="G164" s="239"/>
    </row>
    <row r="165" s="9" customFormat="1" ht="21" hidden="1" customHeight="1" spans="1:7">
      <c r="A165" s="229"/>
      <c r="B165" s="230">
        <v>5</v>
      </c>
      <c r="C165" s="230"/>
      <c r="D165" s="236" t="s">
        <v>201</v>
      </c>
      <c r="E165" s="232">
        <f t="shared" si="4"/>
        <v>0</v>
      </c>
      <c r="F165" s="237">
        <f>SUM(F166:F168)</f>
        <v>0</v>
      </c>
      <c r="G165" s="238">
        <f>SUM(G166:G168)</f>
        <v>0</v>
      </c>
    </row>
    <row r="166" s="9" customFormat="1" ht="21" hidden="1" customHeight="1" spans="1:7">
      <c r="A166" s="229"/>
      <c r="B166" s="230"/>
      <c r="C166" s="230">
        <v>1</v>
      </c>
      <c r="D166" s="236" t="s">
        <v>98</v>
      </c>
      <c r="E166" s="232">
        <f t="shared" si="4"/>
        <v>0</v>
      </c>
      <c r="F166" s="237"/>
      <c r="G166" s="239"/>
    </row>
    <row r="167" s="9" customFormat="1" ht="21" hidden="1" customHeight="1" spans="1:7">
      <c r="A167" s="229"/>
      <c r="B167" s="230"/>
      <c r="C167" s="230">
        <v>6</v>
      </c>
      <c r="D167" s="236" t="s">
        <v>202</v>
      </c>
      <c r="E167" s="232">
        <f t="shared" si="4"/>
        <v>0</v>
      </c>
      <c r="F167" s="240"/>
      <c r="G167" s="239"/>
    </row>
    <row r="168" s="9" customFormat="1" ht="21" hidden="1" customHeight="1" spans="1:7">
      <c r="A168" s="229"/>
      <c r="B168" s="230"/>
      <c r="C168" s="230">
        <v>99</v>
      </c>
      <c r="D168" s="236" t="s">
        <v>203</v>
      </c>
      <c r="E168" s="232">
        <f t="shared" si="4"/>
        <v>0</v>
      </c>
      <c r="F168" s="240"/>
      <c r="G168" s="239"/>
    </row>
    <row r="169" s="9" customFormat="1" ht="21" customHeight="1" spans="1:7">
      <c r="A169" s="229"/>
      <c r="B169" s="230">
        <v>6</v>
      </c>
      <c r="C169" s="230"/>
      <c r="D169" s="236" t="s">
        <v>204</v>
      </c>
      <c r="E169" s="232">
        <f t="shared" si="4"/>
        <v>624.965423</v>
      </c>
      <c r="F169" s="237">
        <f>SUM(F170:F175)</f>
        <v>60</v>
      </c>
      <c r="G169" s="238">
        <f>SUM(G170:G175)</f>
        <v>564.965423</v>
      </c>
    </row>
    <row r="170" s="9" customFormat="1" ht="21" customHeight="1" spans="1:7">
      <c r="A170" s="229"/>
      <c r="B170" s="230"/>
      <c r="C170" s="230">
        <v>1</v>
      </c>
      <c r="D170" s="236" t="s">
        <v>98</v>
      </c>
      <c r="E170" s="232">
        <f t="shared" si="4"/>
        <v>564.965423</v>
      </c>
      <c r="F170" s="237"/>
      <c r="G170" s="239">
        <v>564.965423</v>
      </c>
    </row>
    <row r="171" s="9" customFormat="1" ht="21" hidden="1" customHeight="1" spans="1:7">
      <c r="A171" s="229"/>
      <c r="B171" s="230"/>
      <c r="C171" s="230">
        <v>2</v>
      </c>
      <c r="D171" s="236" t="s">
        <v>99</v>
      </c>
      <c r="E171" s="232">
        <f t="shared" si="4"/>
        <v>0</v>
      </c>
      <c r="F171" s="240"/>
      <c r="G171" s="239"/>
    </row>
    <row r="172" s="9" customFormat="1" ht="21" customHeight="1" spans="1:7">
      <c r="A172" s="229"/>
      <c r="B172" s="230"/>
      <c r="C172" s="230">
        <v>4</v>
      </c>
      <c r="D172" s="236" t="s">
        <v>205</v>
      </c>
      <c r="E172" s="232">
        <f t="shared" si="4"/>
        <v>60</v>
      </c>
      <c r="F172" s="240">
        <v>60</v>
      </c>
      <c r="G172" s="239"/>
    </row>
    <row r="173" s="9" customFormat="1" ht="21" hidden="1" customHeight="1" spans="1:7">
      <c r="A173" s="229"/>
      <c r="B173" s="230"/>
      <c r="C173" s="230">
        <v>5</v>
      </c>
      <c r="D173" s="236" t="s">
        <v>206</v>
      </c>
      <c r="E173" s="232">
        <f t="shared" si="4"/>
        <v>0</v>
      </c>
      <c r="F173" s="240"/>
      <c r="G173" s="239"/>
    </row>
    <row r="174" s="9" customFormat="1" ht="21" hidden="1" customHeight="1" spans="1:7">
      <c r="A174" s="229"/>
      <c r="B174" s="230"/>
      <c r="C174" s="230">
        <v>7</v>
      </c>
      <c r="D174" s="236" t="s">
        <v>207</v>
      </c>
      <c r="E174" s="232">
        <f t="shared" si="4"/>
        <v>0</v>
      </c>
      <c r="F174" s="240"/>
      <c r="G174" s="239"/>
    </row>
    <row r="175" s="9" customFormat="1" ht="21" hidden="1" customHeight="1" spans="1:7">
      <c r="A175" s="229"/>
      <c r="B175" s="230"/>
      <c r="C175" s="230">
        <v>99</v>
      </c>
      <c r="D175" s="236" t="s">
        <v>208</v>
      </c>
      <c r="E175" s="232">
        <f t="shared" si="4"/>
        <v>0</v>
      </c>
      <c r="F175" s="240"/>
      <c r="G175" s="239"/>
    </row>
    <row r="176" s="9" customFormat="1" ht="21" hidden="1" customHeight="1" spans="1:7">
      <c r="A176" s="229"/>
      <c r="B176" s="230">
        <v>7</v>
      </c>
      <c r="C176" s="230"/>
      <c r="D176" s="236" t="s">
        <v>209</v>
      </c>
      <c r="E176" s="232">
        <f t="shared" si="4"/>
        <v>0</v>
      </c>
      <c r="F176" s="237">
        <f>SUM(F177:F180)</f>
        <v>0</v>
      </c>
      <c r="G176" s="238">
        <f>SUM(G177:G180)</f>
        <v>0</v>
      </c>
    </row>
    <row r="177" s="9" customFormat="1" ht="21" hidden="1" customHeight="1" spans="1:7">
      <c r="A177" s="229"/>
      <c r="B177" s="230"/>
      <c r="C177" s="230">
        <v>1</v>
      </c>
      <c r="D177" s="236" t="s">
        <v>98</v>
      </c>
      <c r="E177" s="232">
        <f t="shared" si="4"/>
        <v>0</v>
      </c>
      <c r="F177" s="240"/>
      <c r="G177" s="239"/>
    </row>
    <row r="178" s="9" customFormat="1" ht="21" hidden="1" customHeight="1" spans="1:7">
      <c r="A178" s="229"/>
      <c r="B178" s="230"/>
      <c r="C178" s="230">
        <v>2</v>
      </c>
      <c r="D178" s="236" t="s">
        <v>99</v>
      </c>
      <c r="E178" s="232">
        <f t="shared" si="4"/>
        <v>0</v>
      </c>
      <c r="F178" s="240"/>
      <c r="G178" s="239"/>
    </row>
    <row r="179" s="9" customFormat="1" ht="21" hidden="1" customHeight="1" spans="1:7">
      <c r="A179" s="229"/>
      <c r="B179" s="230"/>
      <c r="C179" s="230">
        <v>4</v>
      </c>
      <c r="D179" s="236" t="s">
        <v>210</v>
      </c>
      <c r="E179" s="232">
        <f t="shared" si="4"/>
        <v>0</v>
      </c>
      <c r="F179" s="240"/>
      <c r="G179" s="239"/>
    </row>
    <row r="180" s="9" customFormat="1" ht="21" hidden="1" customHeight="1" spans="1:7">
      <c r="A180" s="229"/>
      <c r="B180" s="230"/>
      <c r="C180" s="230">
        <v>5</v>
      </c>
      <c r="D180" s="236" t="s">
        <v>211</v>
      </c>
      <c r="E180" s="232">
        <f t="shared" si="4"/>
        <v>0</v>
      </c>
      <c r="F180" s="240"/>
      <c r="G180" s="239"/>
    </row>
    <row r="181" s="9" customFormat="1" ht="21" hidden="1" customHeight="1" spans="1:7">
      <c r="A181" s="229"/>
      <c r="B181" s="230">
        <v>8</v>
      </c>
      <c r="C181" s="230"/>
      <c r="D181" s="236" t="s">
        <v>212</v>
      </c>
      <c r="E181" s="232">
        <f t="shared" si="4"/>
        <v>0</v>
      </c>
      <c r="F181" s="237">
        <f>SUM(F182:F186)</f>
        <v>0</v>
      </c>
      <c r="G181" s="238">
        <f>SUM(G182:G186)</f>
        <v>0</v>
      </c>
    </row>
    <row r="182" s="9" customFormat="1" ht="21" hidden="1" customHeight="1" spans="1:7">
      <c r="A182" s="229"/>
      <c r="B182" s="230"/>
      <c r="C182" s="230">
        <v>1</v>
      </c>
      <c r="D182" s="236" t="s">
        <v>98</v>
      </c>
      <c r="E182" s="232">
        <f t="shared" si="4"/>
        <v>0</v>
      </c>
      <c r="F182" s="240"/>
      <c r="G182" s="239"/>
    </row>
    <row r="183" s="9" customFormat="1" ht="21" hidden="1" customHeight="1" spans="1:7">
      <c r="A183" s="229"/>
      <c r="B183" s="230"/>
      <c r="C183" s="230">
        <v>2</v>
      </c>
      <c r="D183" s="236" t="s">
        <v>99</v>
      </c>
      <c r="E183" s="232">
        <f t="shared" si="4"/>
        <v>0</v>
      </c>
      <c r="F183" s="240"/>
      <c r="G183" s="239"/>
    </row>
    <row r="184" s="9" customFormat="1" ht="21" hidden="1" customHeight="1" spans="1:7">
      <c r="A184" s="229"/>
      <c r="B184" s="230"/>
      <c r="C184" s="230">
        <v>4</v>
      </c>
      <c r="D184" s="236" t="s">
        <v>213</v>
      </c>
      <c r="E184" s="232">
        <f t="shared" si="4"/>
        <v>0</v>
      </c>
      <c r="F184" s="240"/>
      <c r="G184" s="239"/>
    </row>
    <row r="185" s="9" customFormat="1" ht="21" hidden="1" customHeight="1" spans="1:7">
      <c r="A185" s="229"/>
      <c r="B185" s="230"/>
      <c r="C185" s="230">
        <v>5</v>
      </c>
      <c r="D185" s="236" t="s">
        <v>214</v>
      </c>
      <c r="E185" s="232">
        <f t="shared" si="4"/>
        <v>0</v>
      </c>
      <c r="F185" s="240"/>
      <c r="G185" s="239"/>
    </row>
    <row r="186" s="9" customFormat="1" ht="21" hidden="1" customHeight="1" spans="1:7">
      <c r="A186" s="229"/>
      <c r="B186" s="230"/>
      <c r="C186" s="230">
        <v>6</v>
      </c>
      <c r="D186" s="236" t="s">
        <v>215</v>
      </c>
      <c r="E186" s="232">
        <f t="shared" si="4"/>
        <v>0</v>
      </c>
      <c r="F186" s="240"/>
      <c r="G186" s="239"/>
    </row>
    <row r="187" s="9" customFormat="1" ht="21" hidden="1" customHeight="1" spans="1:7">
      <c r="A187" s="229"/>
      <c r="B187" s="230">
        <v>99</v>
      </c>
      <c r="C187" s="230"/>
      <c r="D187" s="236" t="s">
        <v>216</v>
      </c>
      <c r="E187" s="232">
        <f t="shared" si="4"/>
        <v>0</v>
      </c>
      <c r="F187" s="237">
        <f>F188</f>
        <v>0</v>
      </c>
      <c r="G187" s="238">
        <f>G188</f>
        <v>0</v>
      </c>
    </row>
    <row r="188" s="9" customFormat="1" ht="21" hidden="1" customHeight="1" spans="1:7">
      <c r="A188" s="229"/>
      <c r="B188" s="230"/>
      <c r="C188" s="230">
        <v>1</v>
      </c>
      <c r="D188" s="236" t="s">
        <v>217</v>
      </c>
      <c r="E188" s="232">
        <f t="shared" si="4"/>
        <v>0</v>
      </c>
      <c r="F188" s="240"/>
      <c r="G188" s="239"/>
    </row>
    <row r="189" s="9" customFormat="1" ht="21" customHeight="1" spans="1:7">
      <c r="A189" s="229">
        <v>205</v>
      </c>
      <c r="B189" s="230"/>
      <c r="C189" s="230"/>
      <c r="D189" s="234" t="s">
        <v>218</v>
      </c>
      <c r="E189" s="232">
        <f t="shared" si="4"/>
        <v>40812.306153</v>
      </c>
      <c r="F189" s="232">
        <f>F190+F194+F201+F206+F208+F210+F213+F215</f>
        <v>2076</v>
      </c>
      <c r="G189" s="233">
        <f>G190+G194+G201+G206+G208+G210+G213+G215</f>
        <v>38736.306153</v>
      </c>
    </row>
    <row r="190" s="9" customFormat="1" ht="21" customHeight="1" spans="1:7">
      <c r="A190" s="229"/>
      <c r="B190" s="230">
        <v>1</v>
      </c>
      <c r="C190" s="230"/>
      <c r="D190" s="236" t="s">
        <v>219</v>
      </c>
      <c r="E190" s="232">
        <f t="shared" si="4"/>
        <v>761.241257</v>
      </c>
      <c r="F190" s="237">
        <f>SUM(F191:F193)</f>
        <v>0</v>
      </c>
      <c r="G190" s="238">
        <f>SUM(G191:G193)</f>
        <v>761.241257</v>
      </c>
    </row>
    <row r="191" s="9" customFormat="1" ht="21" customHeight="1" spans="1:7">
      <c r="A191" s="229"/>
      <c r="B191" s="230"/>
      <c r="C191" s="230">
        <v>1</v>
      </c>
      <c r="D191" s="236" t="s">
        <v>98</v>
      </c>
      <c r="E191" s="232">
        <f t="shared" si="4"/>
        <v>761.241257</v>
      </c>
      <c r="F191" s="237"/>
      <c r="G191" s="239">
        <v>761.241257</v>
      </c>
    </row>
    <row r="192" s="9" customFormat="1" ht="21" hidden="1" customHeight="1" spans="1:7">
      <c r="A192" s="229"/>
      <c r="B192" s="230"/>
      <c r="C192" s="230">
        <v>2</v>
      </c>
      <c r="D192" s="236" t="s">
        <v>99</v>
      </c>
      <c r="E192" s="232">
        <f t="shared" si="4"/>
        <v>0</v>
      </c>
      <c r="F192" s="240"/>
      <c r="G192" s="239"/>
    </row>
    <row r="193" s="9" customFormat="1" ht="21" hidden="1" customHeight="1" spans="1:7">
      <c r="A193" s="229"/>
      <c r="B193" s="230"/>
      <c r="C193" s="230">
        <v>99</v>
      </c>
      <c r="D193" s="236" t="s">
        <v>220</v>
      </c>
      <c r="E193" s="232">
        <f t="shared" si="4"/>
        <v>0</v>
      </c>
      <c r="F193" s="240"/>
      <c r="G193" s="239"/>
    </row>
    <row r="194" s="214" customFormat="1" ht="21" customHeight="1" spans="1:7">
      <c r="A194" s="229"/>
      <c r="B194" s="230">
        <v>2</v>
      </c>
      <c r="C194" s="230"/>
      <c r="D194" s="236" t="s">
        <v>221</v>
      </c>
      <c r="E194" s="232">
        <f t="shared" ref="E194:E257" si="5">F194+G194</f>
        <v>37975.064896</v>
      </c>
      <c r="F194" s="237">
        <f>SUM(F195:F200)</f>
        <v>0</v>
      </c>
      <c r="G194" s="238">
        <f>SUM(G195:G200)</f>
        <v>37975.064896</v>
      </c>
    </row>
    <row r="195" s="9" customFormat="1" ht="21" customHeight="1" spans="1:7">
      <c r="A195" s="229"/>
      <c r="B195" s="230"/>
      <c r="C195" s="230">
        <v>1</v>
      </c>
      <c r="D195" s="236" t="s">
        <v>222</v>
      </c>
      <c r="E195" s="232">
        <f t="shared" si="5"/>
        <v>570.473794</v>
      </c>
      <c r="F195" s="240"/>
      <c r="G195" s="239">
        <f>34+536.473794</f>
        <v>570.473794</v>
      </c>
    </row>
    <row r="196" s="9" customFormat="1" ht="21" customHeight="1" spans="1:7">
      <c r="A196" s="229"/>
      <c r="B196" s="230"/>
      <c r="C196" s="230">
        <v>2</v>
      </c>
      <c r="D196" s="236" t="s">
        <v>223</v>
      </c>
      <c r="E196" s="232">
        <f t="shared" si="5"/>
        <v>26462.89199</v>
      </c>
      <c r="F196" s="237"/>
      <c r="G196" s="239">
        <f>25925.85599+173.1+363.936</f>
        <v>26462.89199</v>
      </c>
    </row>
    <row r="197" s="9" customFormat="1" ht="21" customHeight="1" spans="1:7">
      <c r="A197" s="229"/>
      <c r="B197" s="230"/>
      <c r="C197" s="230">
        <v>3</v>
      </c>
      <c r="D197" s="236" t="s">
        <v>224</v>
      </c>
      <c r="E197" s="232">
        <f t="shared" si="5"/>
        <v>3994.509112</v>
      </c>
      <c r="F197" s="237"/>
      <c r="G197" s="239">
        <f>24.89+3969.619112</f>
        <v>3994.509112</v>
      </c>
    </row>
    <row r="198" s="9" customFormat="1" ht="21" hidden="1" customHeight="1" spans="1:7">
      <c r="A198" s="229"/>
      <c r="B198" s="230"/>
      <c r="C198" s="230">
        <v>4</v>
      </c>
      <c r="D198" s="236" t="s">
        <v>225</v>
      </c>
      <c r="E198" s="232">
        <f t="shared" si="5"/>
        <v>0</v>
      </c>
      <c r="F198" s="240"/>
      <c r="G198" s="239"/>
    </row>
    <row r="199" s="9" customFormat="1" ht="21" hidden="1" customHeight="1" spans="1:7">
      <c r="A199" s="229"/>
      <c r="B199" s="230"/>
      <c r="C199" s="230">
        <v>5</v>
      </c>
      <c r="D199" s="236" t="s">
        <v>226</v>
      </c>
      <c r="E199" s="232">
        <f t="shared" si="5"/>
        <v>0</v>
      </c>
      <c r="F199" s="240"/>
      <c r="G199" s="239"/>
    </row>
    <row r="200" s="9" customFormat="1" ht="21" customHeight="1" spans="1:7">
      <c r="A200" s="229"/>
      <c r="B200" s="230"/>
      <c r="C200" s="230">
        <v>99</v>
      </c>
      <c r="D200" s="236" t="s">
        <v>227</v>
      </c>
      <c r="E200" s="232">
        <f t="shared" si="5"/>
        <v>6947.19</v>
      </c>
      <c r="F200" s="240"/>
      <c r="G200" s="239">
        <f>384.15+661.71+5548.06+353.27</f>
        <v>6947.19</v>
      </c>
    </row>
    <row r="201" s="9" customFormat="1" ht="21" hidden="1" customHeight="1" spans="1:7">
      <c r="A201" s="229"/>
      <c r="B201" s="230">
        <v>3</v>
      </c>
      <c r="C201" s="230"/>
      <c r="D201" s="236" t="s">
        <v>228</v>
      </c>
      <c r="E201" s="232">
        <f t="shared" si="5"/>
        <v>0</v>
      </c>
      <c r="F201" s="237">
        <f>SUM(F202:F205)</f>
        <v>0</v>
      </c>
      <c r="G201" s="238">
        <f>SUM(G202:G205)</f>
        <v>0</v>
      </c>
    </row>
    <row r="202" s="9" customFormat="1" ht="21" hidden="1" customHeight="1" spans="1:7">
      <c r="A202" s="229"/>
      <c r="B202" s="230"/>
      <c r="C202" s="230">
        <v>2</v>
      </c>
      <c r="D202" s="236" t="s">
        <v>229</v>
      </c>
      <c r="E202" s="232">
        <f t="shared" si="5"/>
        <v>0</v>
      </c>
      <c r="F202" s="240"/>
      <c r="G202" s="239"/>
    </row>
    <row r="203" s="9" customFormat="1" ht="21" hidden="1" customHeight="1" spans="1:7">
      <c r="A203" s="229"/>
      <c r="B203" s="230"/>
      <c r="C203" s="230">
        <v>3</v>
      </c>
      <c r="D203" s="236" t="s">
        <v>230</v>
      </c>
      <c r="E203" s="232">
        <f t="shared" si="5"/>
        <v>0</v>
      </c>
      <c r="F203" s="240"/>
      <c r="G203" s="239"/>
    </row>
    <row r="204" s="9" customFormat="1" ht="21" hidden="1" customHeight="1" spans="1:7">
      <c r="A204" s="229"/>
      <c r="B204" s="230"/>
      <c r="C204" s="230">
        <v>5</v>
      </c>
      <c r="D204" s="236" t="s">
        <v>231</v>
      </c>
      <c r="E204" s="232">
        <f t="shared" si="5"/>
        <v>0</v>
      </c>
      <c r="F204" s="240"/>
      <c r="G204" s="239"/>
    </row>
    <row r="205" s="9" customFormat="1" ht="21" hidden="1" customHeight="1" spans="1:7">
      <c r="A205" s="229"/>
      <c r="B205" s="230"/>
      <c r="C205" s="230">
        <v>99</v>
      </c>
      <c r="D205" s="236" t="s">
        <v>232</v>
      </c>
      <c r="E205" s="232">
        <f t="shared" si="5"/>
        <v>0</v>
      </c>
      <c r="F205" s="240"/>
      <c r="G205" s="239"/>
    </row>
    <row r="206" s="9" customFormat="1" ht="21" hidden="1" customHeight="1" spans="1:7">
      <c r="A206" s="229"/>
      <c r="B206" s="230">
        <v>5</v>
      </c>
      <c r="C206" s="230"/>
      <c r="D206" s="236" t="s">
        <v>233</v>
      </c>
      <c r="E206" s="232">
        <f t="shared" si="5"/>
        <v>0</v>
      </c>
      <c r="F206" s="237">
        <f>F207</f>
        <v>0</v>
      </c>
      <c r="G206" s="238">
        <f>G207</f>
        <v>0</v>
      </c>
    </row>
    <row r="207" s="9" customFormat="1" ht="21" hidden="1" customHeight="1" spans="1:7">
      <c r="A207" s="229"/>
      <c r="B207" s="230"/>
      <c r="C207" s="230">
        <v>1</v>
      </c>
      <c r="D207" s="236" t="s">
        <v>234</v>
      </c>
      <c r="E207" s="232">
        <f t="shared" si="5"/>
        <v>0</v>
      </c>
      <c r="F207" s="240"/>
      <c r="G207" s="239"/>
    </row>
    <row r="208" s="9" customFormat="1" ht="21" hidden="1" customHeight="1" spans="1:7">
      <c r="A208" s="229"/>
      <c r="B208" s="230">
        <v>7</v>
      </c>
      <c r="C208" s="230"/>
      <c r="D208" s="236" t="s">
        <v>235</v>
      </c>
      <c r="E208" s="232">
        <f t="shared" si="5"/>
        <v>0</v>
      </c>
      <c r="F208" s="237">
        <f>F209</f>
        <v>0</v>
      </c>
      <c r="G208" s="238">
        <f>G209</f>
        <v>0</v>
      </c>
    </row>
    <row r="209" s="9" customFormat="1" ht="21" hidden="1" customHeight="1" spans="1:7">
      <c r="A209" s="229"/>
      <c r="B209" s="230"/>
      <c r="C209" s="230">
        <v>1</v>
      </c>
      <c r="D209" s="236" t="s">
        <v>236</v>
      </c>
      <c r="E209" s="232">
        <f t="shared" si="5"/>
        <v>0</v>
      </c>
      <c r="F209" s="240"/>
      <c r="G209" s="239"/>
    </row>
    <row r="210" s="9" customFormat="1" ht="21" customHeight="1" spans="1:7">
      <c r="A210" s="229"/>
      <c r="B210" s="230">
        <v>8</v>
      </c>
      <c r="C210" s="230"/>
      <c r="D210" s="236" t="s">
        <v>237</v>
      </c>
      <c r="E210" s="232">
        <f t="shared" si="5"/>
        <v>276</v>
      </c>
      <c r="F210" s="237">
        <f>F211+F212</f>
        <v>276</v>
      </c>
      <c r="G210" s="238">
        <f>G211+G212</f>
        <v>0</v>
      </c>
    </row>
    <row r="211" s="9" customFormat="1" ht="21" customHeight="1" spans="1:7">
      <c r="A211" s="229"/>
      <c r="B211" s="230"/>
      <c r="C211" s="230">
        <v>1</v>
      </c>
      <c r="D211" s="236" t="s">
        <v>238</v>
      </c>
      <c r="E211" s="232">
        <f t="shared" si="5"/>
        <v>276</v>
      </c>
      <c r="F211" s="240">
        <v>276</v>
      </c>
      <c r="G211" s="239"/>
    </row>
    <row r="212" s="9" customFormat="1" ht="21" hidden="1" customHeight="1" spans="1:7">
      <c r="A212" s="229"/>
      <c r="B212" s="230"/>
      <c r="C212" s="230">
        <v>99</v>
      </c>
      <c r="D212" s="236" t="s">
        <v>239</v>
      </c>
      <c r="E212" s="232">
        <f t="shared" si="5"/>
        <v>0</v>
      </c>
      <c r="F212" s="240"/>
      <c r="G212" s="239"/>
    </row>
    <row r="213" s="9" customFormat="1" ht="21" hidden="1" customHeight="1" spans="1:7">
      <c r="A213" s="229"/>
      <c r="B213" s="230">
        <v>9</v>
      </c>
      <c r="C213" s="230"/>
      <c r="D213" s="236" t="s">
        <v>240</v>
      </c>
      <c r="E213" s="232">
        <f t="shared" si="5"/>
        <v>0</v>
      </c>
      <c r="F213" s="237">
        <f>F214</f>
        <v>0</v>
      </c>
      <c r="G213" s="238">
        <f>G214</f>
        <v>0</v>
      </c>
    </row>
    <row r="214" s="9" customFormat="1" ht="21" hidden="1" customHeight="1" spans="1:7">
      <c r="A214" s="229"/>
      <c r="B214" s="230"/>
      <c r="C214" s="230">
        <v>99</v>
      </c>
      <c r="D214" s="236" t="s">
        <v>241</v>
      </c>
      <c r="E214" s="232">
        <f t="shared" si="5"/>
        <v>0</v>
      </c>
      <c r="F214" s="240"/>
      <c r="G214" s="239"/>
    </row>
    <row r="215" s="9" customFormat="1" ht="21" customHeight="1" spans="1:7">
      <c r="A215" s="229"/>
      <c r="B215" s="230">
        <v>99</v>
      </c>
      <c r="C215" s="230"/>
      <c r="D215" s="236" t="s">
        <v>242</v>
      </c>
      <c r="E215" s="232">
        <f t="shared" si="5"/>
        <v>1800</v>
      </c>
      <c r="F215" s="237">
        <f>F216</f>
        <v>1800</v>
      </c>
      <c r="G215" s="238">
        <f>G216</f>
        <v>0</v>
      </c>
    </row>
    <row r="216" s="9" customFormat="1" ht="21" customHeight="1" spans="1:7">
      <c r="A216" s="229"/>
      <c r="B216" s="230"/>
      <c r="C216" s="230">
        <v>99</v>
      </c>
      <c r="D216" s="236" t="s">
        <v>243</v>
      </c>
      <c r="E216" s="232">
        <f t="shared" si="5"/>
        <v>1800</v>
      </c>
      <c r="F216" s="240">
        <v>1800</v>
      </c>
      <c r="G216" s="239"/>
    </row>
    <row r="217" s="9" customFormat="1" ht="21" customHeight="1" spans="1:7">
      <c r="A217" s="229">
        <v>206</v>
      </c>
      <c r="B217" s="230"/>
      <c r="C217" s="230"/>
      <c r="D217" s="234" t="s">
        <v>244</v>
      </c>
      <c r="E217" s="232">
        <f t="shared" si="5"/>
        <v>3413.948448</v>
      </c>
      <c r="F217" s="232">
        <f>F218+F221+F223+F225+F228+F230+F233+F238</f>
        <v>2824.46</v>
      </c>
      <c r="G217" s="233">
        <f>G218+G221+G223+G225+G228+G230+G233+G238</f>
        <v>589.488448</v>
      </c>
    </row>
    <row r="218" s="9" customFormat="1" ht="21" customHeight="1" spans="1:7">
      <c r="A218" s="229"/>
      <c r="B218" s="230">
        <v>1</v>
      </c>
      <c r="C218" s="230"/>
      <c r="D218" s="236" t="s">
        <v>245</v>
      </c>
      <c r="E218" s="232">
        <f t="shared" si="5"/>
        <v>2345.421145</v>
      </c>
      <c r="F218" s="237">
        <f>F219+F220</f>
        <v>1824.46</v>
      </c>
      <c r="G218" s="238">
        <f>G219+G220</f>
        <v>520.961145</v>
      </c>
    </row>
    <row r="219" s="9" customFormat="1" ht="21" customHeight="1" spans="1:7">
      <c r="A219" s="229"/>
      <c r="B219" s="230"/>
      <c r="C219" s="230">
        <v>1</v>
      </c>
      <c r="D219" s="236" t="s">
        <v>98</v>
      </c>
      <c r="E219" s="232">
        <f t="shared" si="5"/>
        <v>195.761145</v>
      </c>
      <c r="F219" s="237"/>
      <c r="G219" s="239">
        <v>195.761145</v>
      </c>
    </row>
    <row r="220" s="9" customFormat="1" ht="21" customHeight="1" spans="1:7">
      <c r="A220" s="229"/>
      <c r="B220" s="230"/>
      <c r="C220" s="230">
        <v>2</v>
      </c>
      <c r="D220" s="236" t="s">
        <v>99</v>
      </c>
      <c r="E220" s="232">
        <f t="shared" si="5"/>
        <v>2149.66</v>
      </c>
      <c r="F220" s="240">
        <v>1824.46</v>
      </c>
      <c r="G220" s="239">
        <f>325.2</f>
        <v>325.2</v>
      </c>
    </row>
    <row r="221" s="9" customFormat="1" ht="21" hidden="1" customHeight="1" spans="1:7">
      <c r="A221" s="229"/>
      <c r="B221" s="230">
        <v>2</v>
      </c>
      <c r="C221" s="230"/>
      <c r="D221" s="236" t="s">
        <v>246</v>
      </c>
      <c r="E221" s="232">
        <f t="shared" si="5"/>
        <v>0</v>
      </c>
      <c r="F221" s="237">
        <f>F222</f>
        <v>0</v>
      </c>
      <c r="G221" s="238">
        <f>G222</f>
        <v>0</v>
      </c>
    </row>
    <row r="222" s="9" customFormat="1" ht="21" hidden="1" customHeight="1" spans="1:7">
      <c r="A222" s="229"/>
      <c r="B222" s="230"/>
      <c r="C222" s="230">
        <v>3</v>
      </c>
      <c r="D222" s="236" t="s">
        <v>247</v>
      </c>
      <c r="E222" s="232">
        <f t="shared" si="5"/>
        <v>0</v>
      </c>
      <c r="F222" s="240"/>
      <c r="G222" s="239"/>
    </row>
    <row r="223" s="9" customFormat="1" ht="21" hidden="1" customHeight="1" spans="1:7">
      <c r="A223" s="229"/>
      <c r="B223" s="230">
        <v>3</v>
      </c>
      <c r="C223" s="230"/>
      <c r="D223" s="236" t="s">
        <v>248</v>
      </c>
      <c r="E223" s="232">
        <f t="shared" si="5"/>
        <v>0</v>
      </c>
      <c r="F223" s="237">
        <f>F224</f>
        <v>0</v>
      </c>
      <c r="G223" s="238">
        <f>G224</f>
        <v>0</v>
      </c>
    </row>
    <row r="224" s="9" customFormat="1" ht="21" hidden="1" customHeight="1" spans="1:7">
      <c r="A224" s="229"/>
      <c r="B224" s="230"/>
      <c r="C224" s="230">
        <v>1</v>
      </c>
      <c r="D224" s="236" t="s">
        <v>249</v>
      </c>
      <c r="E224" s="232">
        <f t="shared" si="5"/>
        <v>0</v>
      </c>
      <c r="F224" s="240"/>
      <c r="G224" s="239"/>
    </row>
    <row r="225" s="9" customFormat="1" ht="21" hidden="1" customHeight="1" spans="1:7">
      <c r="A225" s="229"/>
      <c r="B225" s="230">
        <v>4</v>
      </c>
      <c r="C225" s="230"/>
      <c r="D225" s="236" t="s">
        <v>250</v>
      </c>
      <c r="E225" s="232">
        <f t="shared" si="5"/>
        <v>0</v>
      </c>
      <c r="F225" s="237">
        <f>F226+F227</f>
        <v>0</v>
      </c>
      <c r="G225" s="238">
        <f>G226+G227</f>
        <v>0</v>
      </c>
    </row>
    <row r="226" s="9" customFormat="1" ht="21" hidden="1" customHeight="1" spans="1:7">
      <c r="A226" s="229"/>
      <c r="B226" s="230"/>
      <c r="C226" s="230">
        <v>4</v>
      </c>
      <c r="D226" s="236" t="s">
        <v>251</v>
      </c>
      <c r="E226" s="232">
        <f t="shared" si="5"/>
        <v>0</v>
      </c>
      <c r="F226" s="240"/>
      <c r="G226" s="239"/>
    </row>
    <row r="227" s="9" customFormat="1" ht="21" hidden="1" customHeight="1" spans="1:7">
      <c r="A227" s="229"/>
      <c r="B227" s="230"/>
      <c r="C227" s="230">
        <v>99</v>
      </c>
      <c r="D227" s="236" t="s">
        <v>252</v>
      </c>
      <c r="E227" s="232">
        <f t="shared" si="5"/>
        <v>0</v>
      </c>
      <c r="F227" s="240"/>
      <c r="G227" s="239"/>
    </row>
    <row r="228" s="9" customFormat="1" ht="21" customHeight="1" spans="1:7">
      <c r="A228" s="229"/>
      <c r="B228" s="230">
        <v>5</v>
      </c>
      <c r="C228" s="230"/>
      <c r="D228" s="236" t="s">
        <v>253</v>
      </c>
      <c r="E228" s="232">
        <f t="shared" si="5"/>
        <v>1000</v>
      </c>
      <c r="F228" s="237">
        <f>F229</f>
        <v>1000</v>
      </c>
      <c r="G228" s="238">
        <f>G229</f>
        <v>0</v>
      </c>
    </row>
    <row r="229" s="9" customFormat="1" ht="21" customHeight="1" spans="1:7">
      <c r="A229" s="229"/>
      <c r="B229" s="230"/>
      <c r="C229" s="230">
        <v>99</v>
      </c>
      <c r="D229" s="236" t="s">
        <v>254</v>
      </c>
      <c r="E229" s="232">
        <f t="shared" si="5"/>
        <v>1000</v>
      </c>
      <c r="F229" s="240">
        <v>1000</v>
      </c>
      <c r="G229" s="239"/>
    </row>
    <row r="230" s="9" customFormat="1" ht="21" hidden="1" customHeight="1" spans="1:7">
      <c r="A230" s="229"/>
      <c r="B230" s="230">
        <v>6</v>
      </c>
      <c r="C230" s="230"/>
      <c r="D230" s="236" t="s">
        <v>255</v>
      </c>
      <c r="E230" s="232">
        <f t="shared" si="5"/>
        <v>0</v>
      </c>
      <c r="F230" s="237">
        <f>F231+F232</f>
        <v>0</v>
      </c>
      <c r="G230" s="238">
        <f>G231+G232</f>
        <v>0</v>
      </c>
    </row>
    <row r="231" s="9" customFormat="1" ht="21" hidden="1" customHeight="1" spans="1:7">
      <c r="A231" s="229"/>
      <c r="B231" s="230"/>
      <c r="C231" s="230">
        <v>1</v>
      </c>
      <c r="D231" s="236" t="s">
        <v>256</v>
      </c>
      <c r="E231" s="232">
        <f t="shared" si="5"/>
        <v>0</v>
      </c>
      <c r="F231" s="240"/>
      <c r="G231" s="239"/>
    </row>
    <row r="232" s="9" customFormat="1" ht="21" hidden="1" customHeight="1" spans="1:7">
      <c r="A232" s="229"/>
      <c r="B232" s="230"/>
      <c r="C232" s="230">
        <v>2</v>
      </c>
      <c r="D232" s="236" t="s">
        <v>257</v>
      </c>
      <c r="E232" s="232">
        <f t="shared" si="5"/>
        <v>0</v>
      </c>
      <c r="F232" s="240"/>
      <c r="G232" s="239"/>
    </row>
    <row r="233" s="9" customFormat="1" ht="21" customHeight="1" spans="1:7">
      <c r="A233" s="229"/>
      <c r="B233" s="230">
        <v>7</v>
      </c>
      <c r="C233" s="230"/>
      <c r="D233" s="236" t="s">
        <v>258</v>
      </c>
      <c r="E233" s="232">
        <f t="shared" si="5"/>
        <v>68.527303</v>
      </c>
      <c r="F233" s="237">
        <f>SUM(F234:F237)</f>
        <v>0</v>
      </c>
      <c r="G233" s="238">
        <f>SUM(G234:G237)</f>
        <v>68.527303</v>
      </c>
    </row>
    <row r="234" s="9" customFormat="1" ht="21" customHeight="1" spans="1:7">
      <c r="A234" s="229"/>
      <c r="B234" s="230"/>
      <c r="C234" s="230">
        <v>1</v>
      </c>
      <c r="D234" s="236" t="s">
        <v>249</v>
      </c>
      <c r="E234" s="232">
        <f t="shared" si="5"/>
        <v>68.527303</v>
      </c>
      <c r="F234" s="240"/>
      <c r="G234" s="239">
        <v>68.527303</v>
      </c>
    </row>
    <row r="235" s="9" customFormat="1" ht="21" hidden="1" customHeight="1" spans="1:7">
      <c r="A235" s="229"/>
      <c r="B235" s="230"/>
      <c r="C235" s="230">
        <v>2</v>
      </c>
      <c r="D235" s="236" t="s">
        <v>259</v>
      </c>
      <c r="E235" s="232">
        <f t="shared" si="5"/>
        <v>0</v>
      </c>
      <c r="F235" s="240"/>
      <c r="G235" s="239"/>
    </row>
    <row r="236" s="9" customFormat="1" ht="21" hidden="1" customHeight="1" spans="1:7">
      <c r="A236" s="229"/>
      <c r="B236" s="230"/>
      <c r="C236" s="230">
        <v>3</v>
      </c>
      <c r="D236" s="236" t="s">
        <v>260</v>
      </c>
      <c r="E236" s="232">
        <f t="shared" si="5"/>
        <v>0</v>
      </c>
      <c r="F236" s="240"/>
      <c r="G236" s="239"/>
    </row>
    <row r="237" s="9" customFormat="1" ht="21" hidden="1" customHeight="1" spans="1:7">
      <c r="A237" s="229"/>
      <c r="B237" s="230"/>
      <c r="C237" s="230">
        <v>99</v>
      </c>
      <c r="D237" s="241" t="s">
        <v>522</v>
      </c>
      <c r="E237" s="232">
        <f t="shared" si="5"/>
        <v>0</v>
      </c>
      <c r="F237" s="240"/>
      <c r="G237" s="239"/>
    </row>
    <row r="238" s="9" customFormat="1" ht="21" hidden="1" customHeight="1" spans="1:7">
      <c r="A238" s="229"/>
      <c r="B238" s="230">
        <v>99</v>
      </c>
      <c r="C238" s="230"/>
      <c r="D238" s="236" t="s">
        <v>262</v>
      </c>
      <c r="E238" s="232">
        <f t="shared" si="5"/>
        <v>0</v>
      </c>
      <c r="F238" s="237">
        <f>F239+F240</f>
        <v>0</v>
      </c>
      <c r="G238" s="238">
        <f>G239+G240</f>
        <v>0</v>
      </c>
    </row>
    <row r="239" s="9" customFormat="1" ht="21" hidden="1" customHeight="1" spans="1:7">
      <c r="A239" s="229"/>
      <c r="B239" s="230"/>
      <c r="C239" s="230">
        <v>1</v>
      </c>
      <c r="D239" s="236" t="s">
        <v>263</v>
      </c>
      <c r="E239" s="232">
        <f t="shared" si="5"/>
        <v>0</v>
      </c>
      <c r="F239" s="240"/>
      <c r="G239" s="239"/>
    </row>
    <row r="240" s="9" customFormat="1" ht="21" hidden="1" customHeight="1" spans="1:7">
      <c r="A240" s="229"/>
      <c r="B240" s="230"/>
      <c r="C240" s="230">
        <v>99</v>
      </c>
      <c r="D240" s="236" t="s">
        <v>264</v>
      </c>
      <c r="E240" s="232">
        <f t="shared" si="5"/>
        <v>0</v>
      </c>
      <c r="F240" s="240"/>
      <c r="G240" s="239"/>
    </row>
    <row r="241" s="9" customFormat="1" ht="21" customHeight="1" spans="1:7">
      <c r="A241" s="229">
        <v>207</v>
      </c>
      <c r="B241" s="230"/>
      <c r="C241" s="230"/>
      <c r="D241" s="234" t="s">
        <v>265</v>
      </c>
      <c r="E241" s="232">
        <f t="shared" si="5"/>
        <v>325.792193</v>
      </c>
      <c r="F241" s="232">
        <f>F242+F253+F257+F265+F271+F275</f>
        <v>0</v>
      </c>
      <c r="G241" s="233">
        <f>G242+G253+G257+G265+G271+G275</f>
        <v>325.792193</v>
      </c>
    </row>
    <row r="242" s="9" customFormat="1" ht="21" customHeight="1" spans="1:7">
      <c r="A242" s="229"/>
      <c r="B242" s="230">
        <v>1</v>
      </c>
      <c r="C242" s="230"/>
      <c r="D242" s="236" t="s">
        <v>266</v>
      </c>
      <c r="E242" s="232">
        <f t="shared" si="5"/>
        <v>325.792193</v>
      </c>
      <c r="F242" s="237">
        <f>SUM(F243:F252)</f>
        <v>0</v>
      </c>
      <c r="G242" s="238">
        <f>SUM(G243:G252)</f>
        <v>325.792193</v>
      </c>
    </row>
    <row r="243" s="9" customFormat="1" ht="21" customHeight="1" spans="1:7">
      <c r="A243" s="229"/>
      <c r="B243" s="230"/>
      <c r="C243" s="230">
        <v>1</v>
      </c>
      <c r="D243" s="236" t="s">
        <v>98</v>
      </c>
      <c r="E243" s="232">
        <f t="shared" si="5"/>
        <v>314.192193</v>
      </c>
      <c r="F243" s="237"/>
      <c r="G243" s="239">
        <v>314.192193</v>
      </c>
    </row>
    <row r="244" s="9" customFormat="1" ht="21" hidden="1" customHeight="1" spans="1:7">
      <c r="A244" s="229"/>
      <c r="B244" s="230"/>
      <c r="C244" s="230">
        <v>2</v>
      </c>
      <c r="D244" s="236" t="s">
        <v>99</v>
      </c>
      <c r="E244" s="232">
        <f t="shared" si="5"/>
        <v>0</v>
      </c>
      <c r="F244" s="240"/>
      <c r="G244" s="239"/>
    </row>
    <row r="245" s="9" customFormat="1" ht="21" customHeight="1" spans="1:7">
      <c r="A245" s="229"/>
      <c r="B245" s="230"/>
      <c r="C245" s="230">
        <v>4</v>
      </c>
      <c r="D245" s="236" t="s">
        <v>267</v>
      </c>
      <c r="E245" s="232">
        <f t="shared" si="5"/>
        <v>11.6</v>
      </c>
      <c r="F245" s="240"/>
      <c r="G245" s="239">
        <v>11.6</v>
      </c>
    </row>
    <row r="246" s="9" customFormat="1" ht="21" hidden="1" customHeight="1" spans="1:7">
      <c r="A246" s="229"/>
      <c r="B246" s="230"/>
      <c r="C246" s="230">
        <v>5</v>
      </c>
      <c r="D246" s="236" t="s">
        <v>268</v>
      </c>
      <c r="E246" s="232">
        <f t="shared" si="5"/>
        <v>0</v>
      </c>
      <c r="F246" s="240"/>
      <c r="G246" s="239"/>
    </row>
    <row r="247" s="9" customFormat="1" ht="21" hidden="1" customHeight="1" spans="1:7">
      <c r="A247" s="229"/>
      <c r="B247" s="230"/>
      <c r="C247" s="230">
        <v>7</v>
      </c>
      <c r="D247" s="236" t="s">
        <v>269</v>
      </c>
      <c r="E247" s="232">
        <f t="shared" si="5"/>
        <v>0</v>
      </c>
      <c r="F247" s="240"/>
      <c r="G247" s="239"/>
    </row>
    <row r="248" s="9" customFormat="1" ht="21" hidden="1" customHeight="1" spans="1:7">
      <c r="A248" s="229"/>
      <c r="B248" s="230"/>
      <c r="C248" s="230">
        <v>8</v>
      </c>
      <c r="D248" s="236" t="s">
        <v>270</v>
      </c>
      <c r="E248" s="232">
        <f t="shared" si="5"/>
        <v>0</v>
      </c>
      <c r="F248" s="240"/>
      <c r="G248" s="239"/>
    </row>
    <row r="249" s="9" customFormat="1" ht="21" hidden="1" customHeight="1" spans="1:7">
      <c r="A249" s="229"/>
      <c r="B249" s="230"/>
      <c r="C249" s="230">
        <v>9</v>
      </c>
      <c r="D249" s="236" t="s">
        <v>271</v>
      </c>
      <c r="E249" s="232">
        <f t="shared" si="5"/>
        <v>0</v>
      </c>
      <c r="F249" s="240"/>
      <c r="G249" s="239"/>
    </row>
    <row r="250" s="9" customFormat="1" ht="21" hidden="1" customHeight="1" spans="1:7">
      <c r="A250" s="229"/>
      <c r="B250" s="230"/>
      <c r="C250" s="230">
        <v>13</v>
      </c>
      <c r="D250" s="236" t="s">
        <v>272</v>
      </c>
      <c r="E250" s="232">
        <f t="shared" si="5"/>
        <v>0</v>
      </c>
      <c r="F250" s="240"/>
      <c r="G250" s="239"/>
    </row>
    <row r="251" s="9" customFormat="1" ht="21" hidden="1" customHeight="1" spans="1:7">
      <c r="A251" s="229"/>
      <c r="B251" s="230"/>
      <c r="C251" s="230">
        <v>14</v>
      </c>
      <c r="D251" s="236" t="s">
        <v>273</v>
      </c>
      <c r="E251" s="232">
        <f t="shared" si="5"/>
        <v>0</v>
      </c>
      <c r="F251" s="240"/>
      <c r="G251" s="239"/>
    </row>
    <row r="252" s="9" customFormat="1" ht="21" hidden="1" customHeight="1" spans="1:7">
      <c r="A252" s="229"/>
      <c r="B252" s="230"/>
      <c r="C252" s="230">
        <v>99</v>
      </c>
      <c r="D252" s="236" t="s">
        <v>274</v>
      </c>
      <c r="E252" s="232">
        <f t="shared" si="5"/>
        <v>0</v>
      </c>
      <c r="F252" s="240"/>
      <c r="G252" s="239"/>
    </row>
    <row r="253" s="9" customFormat="1" ht="21" hidden="1" customHeight="1" spans="1:7">
      <c r="A253" s="229"/>
      <c r="B253" s="230">
        <v>2</v>
      </c>
      <c r="C253" s="230"/>
      <c r="D253" s="236" t="s">
        <v>275</v>
      </c>
      <c r="E253" s="232">
        <f t="shared" si="5"/>
        <v>0</v>
      </c>
      <c r="F253" s="237">
        <f>SUM(F254:F256)</f>
        <v>0</v>
      </c>
      <c r="G253" s="238">
        <f>SUM(G254:G256)</f>
        <v>0</v>
      </c>
    </row>
    <row r="254" s="9" customFormat="1" ht="21" hidden="1" customHeight="1" spans="1:7">
      <c r="A254" s="229"/>
      <c r="B254" s="230"/>
      <c r="C254" s="230">
        <v>1</v>
      </c>
      <c r="D254" s="236" t="s">
        <v>98</v>
      </c>
      <c r="E254" s="232">
        <f t="shared" si="5"/>
        <v>0</v>
      </c>
      <c r="F254" s="240"/>
      <c r="G254" s="239"/>
    </row>
    <row r="255" s="9" customFormat="1" ht="21" hidden="1" customHeight="1" spans="1:7">
      <c r="A255" s="229"/>
      <c r="B255" s="230"/>
      <c r="C255" s="230">
        <v>4</v>
      </c>
      <c r="D255" s="236" t="s">
        <v>276</v>
      </c>
      <c r="E255" s="232">
        <f t="shared" si="5"/>
        <v>0</v>
      </c>
      <c r="F255" s="240"/>
      <c r="G255" s="239"/>
    </row>
    <row r="256" s="9" customFormat="1" ht="21" hidden="1" customHeight="1" spans="1:7">
      <c r="A256" s="229"/>
      <c r="B256" s="230"/>
      <c r="C256" s="230">
        <v>5</v>
      </c>
      <c r="D256" s="236" t="s">
        <v>277</v>
      </c>
      <c r="E256" s="232">
        <f t="shared" si="5"/>
        <v>0</v>
      </c>
      <c r="F256" s="240"/>
      <c r="G256" s="239"/>
    </row>
    <row r="257" s="9" customFormat="1" ht="21" hidden="1" customHeight="1" spans="1:7">
      <c r="A257" s="229"/>
      <c r="B257" s="230">
        <v>3</v>
      </c>
      <c r="C257" s="230"/>
      <c r="D257" s="236" t="s">
        <v>278</v>
      </c>
      <c r="E257" s="232">
        <f t="shared" si="5"/>
        <v>0</v>
      </c>
      <c r="F257" s="237">
        <f>SUM(F258:F264)</f>
        <v>0</v>
      </c>
      <c r="G257" s="238">
        <f>SUM(G258:G264)</f>
        <v>0</v>
      </c>
    </row>
    <row r="258" s="9" customFormat="1" ht="21" hidden="1" customHeight="1" spans="1:7">
      <c r="A258" s="229"/>
      <c r="B258" s="230"/>
      <c r="C258" s="230">
        <v>1</v>
      </c>
      <c r="D258" s="236" t="s">
        <v>98</v>
      </c>
      <c r="E258" s="232">
        <f t="shared" ref="E258:E321" si="6">F258+G258</f>
        <v>0</v>
      </c>
      <c r="F258" s="240"/>
      <c r="G258" s="239"/>
    </row>
    <row r="259" s="9" customFormat="1" ht="21" hidden="1" customHeight="1" spans="1:7">
      <c r="A259" s="229"/>
      <c r="B259" s="230"/>
      <c r="C259" s="230">
        <v>2</v>
      </c>
      <c r="D259" s="236" t="s">
        <v>99</v>
      </c>
      <c r="E259" s="232">
        <f t="shared" si="6"/>
        <v>0</v>
      </c>
      <c r="F259" s="240"/>
      <c r="G259" s="239"/>
    </row>
    <row r="260" s="9" customFormat="1" ht="21" hidden="1" customHeight="1" spans="1:7">
      <c r="A260" s="229"/>
      <c r="B260" s="230"/>
      <c r="C260" s="230">
        <v>5</v>
      </c>
      <c r="D260" s="236" t="s">
        <v>279</v>
      </c>
      <c r="E260" s="232">
        <f t="shared" si="6"/>
        <v>0</v>
      </c>
      <c r="F260" s="240"/>
      <c r="G260" s="239"/>
    </row>
    <row r="261" s="9" customFormat="1" ht="21" hidden="1" customHeight="1" spans="1:7">
      <c r="A261" s="229"/>
      <c r="B261" s="230"/>
      <c r="C261" s="230">
        <v>6</v>
      </c>
      <c r="D261" s="236" t="s">
        <v>280</v>
      </c>
      <c r="E261" s="232">
        <f t="shared" si="6"/>
        <v>0</v>
      </c>
      <c r="F261" s="240"/>
      <c r="G261" s="239"/>
    </row>
    <row r="262" s="9" customFormat="1" ht="21" hidden="1" customHeight="1" spans="1:7">
      <c r="A262" s="229"/>
      <c r="B262" s="230"/>
      <c r="C262" s="230">
        <v>7</v>
      </c>
      <c r="D262" s="236" t="s">
        <v>281</v>
      </c>
      <c r="E262" s="232">
        <f t="shared" si="6"/>
        <v>0</v>
      </c>
      <c r="F262" s="240"/>
      <c r="G262" s="239"/>
    </row>
    <row r="263" s="9" customFormat="1" ht="21" hidden="1" customHeight="1" spans="1:7">
      <c r="A263" s="229"/>
      <c r="B263" s="230"/>
      <c r="C263" s="230">
        <v>8</v>
      </c>
      <c r="D263" s="236" t="s">
        <v>282</v>
      </c>
      <c r="E263" s="232">
        <f t="shared" si="6"/>
        <v>0</v>
      </c>
      <c r="F263" s="240"/>
      <c r="G263" s="239"/>
    </row>
    <row r="264" s="9" customFormat="1" ht="21" hidden="1" customHeight="1" spans="1:7">
      <c r="A264" s="229"/>
      <c r="B264" s="230"/>
      <c r="C264" s="230">
        <v>99</v>
      </c>
      <c r="D264" s="236" t="s">
        <v>283</v>
      </c>
      <c r="E264" s="232">
        <f t="shared" si="6"/>
        <v>0</v>
      </c>
      <c r="F264" s="240"/>
      <c r="G264" s="239"/>
    </row>
    <row r="265" s="9" customFormat="1" ht="21" hidden="1" customHeight="1" spans="1:7">
      <c r="A265" s="229"/>
      <c r="B265" s="230">
        <v>4</v>
      </c>
      <c r="C265" s="230"/>
      <c r="D265" s="236" t="s">
        <v>284</v>
      </c>
      <c r="E265" s="232">
        <f t="shared" si="6"/>
        <v>0</v>
      </c>
      <c r="F265" s="237">
        <f>SUM(F266:F270)</f>
        <v>0</v>
      </c>
      <c r="G265" s="238">
        <f>SUM(G266:G270)</f>
        <v>0</v>
      </c>
    </row>
    <row r="266" s="9" customFormat="1" ht="21" hidden="1" customHeight="1" spans="1:7">
      <c r="A266" s="229"/>
      <c r="B266" s="230"/>
      <c r="C266" s="230">
        <v>1</v>
      </c>
      <c r="D266" s="236" t="s">
        <v>98</v>
      </c>
      <c r="E266" s="232">
        <f t="shared" si="6"/>
        <v>0</v>
      </c>
      <c r="F266" s="240"/>
      <c r="G266" s="239"/>
    </row>
    <row r="267" s="9" customFormat="1" ht="21" hidden="1" customHeight="1" spans="1:7">
      <c r="A267" s="229"/>
      <c r="B267" s="230"/>
      <c r="C267" s="230">
        <v>2</v>
      </c>
      <c r="D267" s="236" t="s">
        <v>99</v>
      </c>
      <c r="E267" s="232">
        <f t="shared" si="6"/>
        <v>0</v>
      </c>
      <c r="F267" s="240"/>
      <c r="G267" s="239"/>
    </row>
    <row r="268" s="9" customFormat="1" ht="21" hidden="1" customHeight="1" spans="1:7">
      <c r="A268" s="229"/>
      <c r="B268" s="230"/>
      <c r="C268" s="230">
        <v>5</v>
      </c>
      <c r="D268" s="236" t="s">
        <v>285</v>
      </c>
      <c r="E268" s="232">
        <f t="shared" si="6"/>
        <v>0</v>
      </c>
      <c r="F268" s="240"/>
      <c r="G268" s="239"/>
    </row>
    <row r="269" s="9" customFormat="1" ht="21" hidden="1" customHeight="1" spans="1:7">
      <c r="A269" s="229"/>
      <c r="B269" s="230"/>
      <c r="C269" s="230">
        <v>6</v>
      </c>
      <c r="D269" s="236" t="s">
        <v>286</v>
      </c>
      <c r="E269" s="232">
        <f t="shared" si="6"/>
        <v>0</v>
      </c>
      <c r="F269" s="240"/>
      <c r="G269" s="239"/>
    </row>
    <row r="270" s="9" customFormat="1" ht="21" hidden="1" customHeight="1" spans="1:7">
      <c r="A270" s="229"/>
      <c r="B270" s="230"/>
      <c r="C270" s="230">
        <v>99</v>
      </c>
      <c r="D270" s="236" t="s">
        <v>287</v>
      </c>
      <c r="E270" s="232">
        <f t="shared" si="6"/>
        <v>0</v>
      </c>
      <c r="F270" s="240"/>
      <c r="G270" s="239"/>
    </row>
    <row r="271" s="9" customFormat="1" ht="21" hidden="1" customHeight="1" spans="1:7">
      <c r="A271" s="229"/>
      <c r="B271" s="230">
        <v>5</v>
      </c>
      <c r="C271" s="230"/>
      <c r="D271" s="236" t="s">
        <v>288</v>
      </c>
      <c r="E271" s="232">
        <f t="shared" si="6"/>
        <v>0</v>
      </c>
      <c r="F271" s="237">
        <f>SUM(F272:F274)</f>
        <v>0</v>
      </c>
      <c r="G271" s="238">
        <f>SUM(G272:G274)</f>
        <v>0</v>
      </c>
    </row>
    <row r="272" s="9" customFormat="1" ht="21" hidden="1" customHeight="1" spans="1:7">
      <c r="A272" s="229"/>
      <c r="B272" s="230"/>
      <c r="C272" s="230">
        <v>1</v>
      </c>
      <c r="D272" s="236" t="s">
        <v>98</v>
      </c>
      <c r="E272" s="232">
        <f t="shared" si="6"/>
        <v>0</v>
      </c>
      <c r="F272" s="240"/>
      <c r="G272" s="239"/>
    </row>
    <row r="273" s="9" customFormat="1" ht="21" hidden="1" customHeight="1" spans="1:7">
      <c r="A273" s="229"/>
      <c r="B273" s="230"/>
      <c r="C273" s="230">
        <v>4</v>
      </c>
      <c r="D273" s="236" t="s">
        <v>289</v>
      </c>
      <c r="E273" s="232">
        <f t="shared" si="6"/>
        <v>0</v>
      </c>
      <c r="F273" s="240"/>
      <c r="G273" s="239"/>
    </row>
    <row r="274" s="9" customFormat="1" ht="21" hidden="1" customHeight="1" spans="1:7">
      <c r="A274" s="229"/>
      <c r="B274" s="230"/>
      <c r="C274" s="230">
        <v>7</v>
      </c>
      <c r="D274" s="236" t="s">
        <v>290</v>
      </c>
      <c r="E274" s="232">
        <f t="shared" si="6"/>
        <v>0</v>
      </c>
      <c r="F274" s="240"/>
      <c r="G274" s="239"/>
    </row>
    <row r="275" s="9" customFormat="1" ht="21" hidden="1" customHeight="1" spans="1:7">
      <c r="A275" s="229"/>
      <c r="B275" s="230">
        <v>99</v>
      </c>
      <c r="C275" s="230"/>
      <c r="D275" s="236" t="s">
        <v>291</v>
      </c>
      <c r="E275" s="232">
        <f t="shared" si="6"/>
        <v>0</v>
      </c>
      <c r="F275" s="237">
        <f>F276</f>
        <v>0</v>
      </c>
      <c r="G275" s="238">
        <f>G276</f>
        <v>0</v>
      </c>
    </row>
    <row r="276" s="9" customFormat="1" ht="21" hidden="1" customHeight="1" spans="1:7">
      <c r="A276" s="229"/>
      <c r="B276" s="230"/>
      <c r="C276" s="230">
        <v>99</v>
      </c>
      <c r="D276" s="236" t="s">
        <v>292</v>
      </c>
      <c r="E276" s="232">
        <f t="shared" si="6"/>
        <v>0</v>
      </c>
      <c r="F276" s="240"/>
      <c r="G276" s="239"/>
    </row>
    <row r="277" s="9" customFormat="1" ht="21" customHeight="1" spans="1:7">
      <c r="A277" s="229">
        <v>208</v>
      </c>
      <c r="B277" s="230"/>
      <c r="C277" s="230"/>
      <c r="D277" s="234" t="s">
        <v>293</v>
      </c>
      <c r="E277" s="232">
        <f t="shared" si="6"/>
        <v>4856.599885</v>
      </c>
      <c r="F277" s="232">
        <f>F278+F286+F296+F299+F301+F306+F310+F314+F319+F322+F325+F328+F330+F335+F339+F334</f>
        <v>600</v>
      </c>
      <c r="G277" s="233">
        <f>G278+G286+G296+G299+G301+G306+G310+G314+G319+G322+G325+G328+G330+G335+G339+G334</f>
        <v>4256.599885</v>
      </c>
    </row>
    <row r="278" s="9" customFormat="1" ht="21" customHeight="1" spans="1:7">
      <c r="A278" s="229"/>
      <c r="B278" s="230">
        <v>1</v>
      </c>
      <c r="C278" s="230"/>
      <c r="D278" s="236" t="s">
        <v>294</v>
      </c>
      <c r="E278" s="232">
        <f t="shared" si="6"/>
        <v>883.604321</v>
      </c>
      <c r="F278" s="237">
        <f>SUM(F279:F285)</f>
        <v>0</v>
      </c>
      <c r="G278" s="238">
        <f>SUM(G279:G285)</f>
        <v>883.604321</v>
      </c>
    </row>
    <row r="279" s="9" customFormat="1" ht="21" customHeight="1" spans="1:7">
      <c r="A279" s="229"/>
      <c r="B279" s="230"/>
      <c r="C279" s="230">
        <v>1</v>
      </c>
      <c r="D279" s="236" t="s">
        <v>98</v>
      </c>
      <c r="E279" s="232">
        <f t="shared" si="6"/>
        <v>883.604321</v>
      </c>
      <c r="F279" s="237"/>
      <c r="G279" s="239">
        <v>883.604321</v>
      </c>
    </row>
    <row r="280" s="9" customFormat="1" ht="21" hidden="1" customHeight="1" spans="1:7">
      <c r="A280" s="229"/>
      <c r="B280" s="230"/>
      <c r="C280" s="230">
        <v>4</v>
      </c>
      <c r="D280" s="236" t="s">
        <v>295</v>
      </c>
      <c r="E280" s="232">
        <f t="shared" si="6"/>
        <v>0</v>
      </c>
      <c r="F280" s="240"/>
      <c r="G280" s="239"/>
    </row>
    <row r="281" s="9" customFormat="1" ht="21" hidden="1" customHeight="1" spans="1:7">
      <c r="A281" s="229"/>
      <c r="B281" s="230"/>
      <c r="C281" s="230">
        <v>12</v>
      </c>
      <c r="D281" s="236" t="s">
        <v>296</v>
      </c>
      <c r="E281" s="232">
        <f t="shared" si="6"/>
        <v>0</v>
      </c>
      <c r="F281" s="240"/>
      <c r="G281" s="239"/>
    </row>
    <row r="282" s="9" customFormat="1" ht="21" hidden="1" customHeight="1" spans="1:7">
      <c r="A282" s="229"/>
      <c r="B282" s="230"/>
      <c r="C282" s="230">
        <v>7</v>
      </c>
      <c r="D282" s="236" t="s">
        <v>297</v>
      </c>
      <c r="E282" s="232">
        <f t="shared" si="6"/>
        <v>0</v>
      </c>
      <c r="F282" s="240"/>
      <c r="G282" s="239"/>
    </row>
    <row r="283" s="9" customFormat="1" ht="21" hidden="1" customHeight="1" spans="1:7">
      <c r="A283" s="229"/>
      <c r="B283" s="230"/>
      <c r="C283" s="230">
        <v>2</v>
      </c>
      <c r="D283" s="236" t="s">
        <v>298</v>
      </c>
      <c r="E283" s="232">
        <f t="shared" si="6"/>
        <v>0</v>
      </c>
      <c r="F283" s="240"/>
      <c r="G283" s="239"/>
    </row>
    <row r="284" s="9" customFormat="1" ht="21" hidden="1" customHeight="1" spans="1:7">
      <c r="A284" s="229"/>
      <c r="B284" s="230"/>
      <c r="C284" s="230">
        <v>9</v>
      </c>
      <c r="D284" s="236" t="s">
        <v>299</v>
      </c>
      <c r="E284" s="232">
        <f t="shared" si="6"/>
        <v>0</v>
      </c>
      <c r="F284" s="240"/>
      <c r="G284" s="239"/>
    </row>
    <row r="285" s="9" customFormat="1" ht="21" hidden="1" customHeight="1" spans="1:7">
      <c r="A285" s="229"/>
      <c r="B285" s="230"/>
      <c r="C285" s="230">
        <v>99</v>
      </c>
      <c r="D285" s="236" t="s">
        <v>300</v>
      </c>
      <c r="E285" s="232">
        <f t="shared" si="6"/>
        <v>0</v>
      </c>
      <c r="F285" s="240"/>
      <c r="G285" s="239"/>
    </row>
    <row r="286" s="9" customFormat="1" ht="21" customHeight="1" spans="1:7">
      <c r="A286" s="229"/>
      <c r="B286" s="230">
        <v>2</v>
      </c>
      <c r="C286" s="230"/>
      <c r="D286" s="236" t="s">
        <v>301</v>
      </c>
      <c r="E286" s="232">
        <f t="shared" si="6"/>
        <v>464.396668</v>
      </c>
      <c r="F286" s="237">
        <f>SUM(F287:F295)</f>
        <v>0</v>
      </c>
      <c r="G286" s="238">
        <f>SUM(G287:G295)</f>
        <v>464.396668</v>
      </c>
    </row>
    <row r="287" s="9" customFormat="1" ht="21" customHeight="1" spans="1:7">
      <c r="A287" s="229"/>
      <c r="B287" s="230"/>
      <c r="C287" s="230">
        <v>1</v>
      </c>
      <c r="D287" s="236" t="s">
        <v>98</v>
      </c>
      <c r="E287" s="232">
        <f t="shared" si="6"/>
        <v>464.396668</v>
      </c>
      <c r="F287" s="237"/>
      <c r="G287" s="239">
        <v>464.396668</v>
      </c>
    </row>
    <row r="288" s="9" customFormat="1" ht="21" hidden="1" customHeight="1" spans="1:7">
      <c r="A288" s="229"/>
      <c r="B288" s="230"/>
      <c r="C288" s="230">
        <v>2</v>
      </c>
      <c r="D288" s="236" t="s">
        <v>99</v>
      </c>
      <c r="E288" s="232">
        <f t="shared" si="6"/>
        <v>0</v>
      </c>
      <c r="F288" s="240"/>
      <c r="G288" s="239"/>
    </row>
    <row r="289" s="9" customFormat="1" ht="21" hidden="1" customHeight="1" spans="1:7">
      <c r="A289" s="229"/>
      <c r="B289" s="230"/>
      <c r="C289" s="230">
        <v>4</v>
      </c>
      <c r="D289" s="236" t="s">
        <v>302</v>
      </c>
      <c r="E289" s="232">
        <f t="shared" si="6"/>
        <v>0</v>
      </c>
      <c r="F289" s="240"/>
      <c r="G289" s="239"/>
    </row>
    <row r="290" s="9" customFormat="1" ht="21" hidden="1" customHeight="1" spans="1:7">
      <c r="A290" s="229"/>
      <c r="B290" s="230"/>
      <c r="C290" s="230">
        <v>5</v>
      </c>
      <c r="D290" s="236" t="s">
        <v>303</v>
      </c>
      <c r="E290" s="232">
        <f t="shared" si="6"/>
        <v>0</v>
      </c>
      <c r="F290" s="240"/>
      <c r="G290" s="239"/>
    </row>
    <row r="291" s="9" customFormat="1" ht="21" hidden="1" customHeight="1" spans="1:7">
      <c r="A291" s="229"/>
      <c r="B291" s="230"/>
      <c r="C291" s="230">
        <v>6</v>
      </c>
      <c r="D291" s="236" t="s">
        <v>304</v>
      </c>
      <c r="E291" s="232">
        <f t="shared" si="6"/>
        <v>0</v>
      </c>
      <c r="F291" s="240"/>
      <c r="G291" s="239"/>
    </row>
    <row r="292" s="9" customFormat="1" ht="21" hidden="1" customHeight="1" spans="1:7">
      <c r="A292" s="229"/>
      <c r="B292" s="230"/>
      <c r="C292" s="230">
        <v>7</v>
      </c>
      <c r="D292" s="236" t="s">
        <v>305</v>
      </c>
      <c r="E292" s="232">
        <f t="shared" si="6"/>
        <v>0</v>
      </c>
      <c r="F292" s="240"/>
      <c r="G292" s="239"/>
    </row>
    <row r="293" s="9" customFormat="1" ht="21" hidden="1" customHeight="1" spans="1:7">
      <c r="A293" s="229"/>
      <c r="B293" s="230"/>
      <c r="C293" s="230">
        <v>8</v>
      </c>
      <c r="D293" s="236" t="s">
        <v>306</v>
      </c>
      <c r="E293" s="232">
        <f t="shared" si="6"/>
        <v>0</v>
      </c>
      <c r="F293" s="237"/>
      <c r="G293" s="239"/>
    </row>
    <row r="294" s="9" customFormat="1" ht="21" hidden="1" customHeight="1" spans="1:7">
      <c r="A294" s="229"/>
      <c r="B294" s="230"/>
      <c r="C294" s="230">
        <v>9</v>
      </c>
      <c r="D294" s="236" t="s">
        <v>307</v>
      </c>
      <c r="E294" s="232">
        <f t="shared" si="6"/>
        <v>0</v>
      </c>
      <c r="F294" s="240"/>
      <c r="G294" s="239"/>
    </row>
    <row r="295" s="9" customFormat="1" ht="21" hidden="1" customHeight="1" spans="1:7">
      <c r="A295" s="229"/>
      <c r="B295" s="230"/>
      <c r="C295" s="230">
        <v>99</v>
      </c>
      <c r="D295" s="236" t="s">
        <v>308</v>
      </c>
      <c r="E295" s="232">
        <f t="shared" si="6"/>
        <v>0</v>
      </c>
      <c r="F295" s="240"/>
      <c r="G295" s="239"/>
    </row>
    <row r="296" s="9" customFormat="1" ht="21" customHeight="1" spans="1:7">
      <c r="A296" s="229"/>
      <c r="B296" s="230">
        <v>5</v>
      </c>
      <c r="C296" s="230"/>
      <c r="D296" s="236" t="s">
        <v>309</v>
      </c>
      <c r="E296" s="232">
        <f t="shared" si="6"/>
        <v>1389</v>
      </c>
      <c r="F296" s="237">
        <f>SUM(F297:F298)</f>
        <v>400</v>
      </c>
      <c r="G296" s="238">
        <f>SUM(G297:G298)</f>
        <v>989</v>
      </c>
    </row>
    <row r="297" s="9" customFormat="1" ht="21" customHeight="1" spans="1:7">
      <c r="A297" s="229"/>
      <c r="B297" s="230"/>
      <c r="C297" s="230">
        <v>7</v>
      </c>
      <c r="D297" s="236" t="s">
        <v>310</v>
      </c>
      <c r="E297" s="232">
        <f t="shared" si="6"/>
        <v>989</v>
      </c>
      <c r="F297" s="240"/>
      <c r="G297" s="239">
        <v>989</v>
      </c>
    </row>
    <row r="298" s="9" customFormat="1" ht="21" customHeight="1" spans="1:7">
      <c r="A298" s="229"/>
      <c r="B298" s="230"/>
      <c r="C298" s="230">
        <v>8</v>
      </c>
      <c r="D298" s="241" t="s">
        <v>523</v>
      </c>
      <c r="E298" s="232">
        <f t="shared" si="6"/>
        <v>400</v>
      </c>
      <c r="F298" s="240">
        <v>400</v>
      </c>
      <c r="G298" s="239"/>
    </row>
    <row r="299" s="9" customFormat="1" ht="21" hidden="1" customHeight="1" spans="1:7">
      <c r="A299" s="229"/>
      <c r="B299" s="230">
        <v>7</v>
      </c>
      <c r="C299" s="230"/>
      <c r="D299" s="236" t="s">
        <v>312</v>
      </c>
      <c r="E299" s="232">
        <f t="shared" si="6"/>
        <v>0</v>
      </c>
      <c r="F299" s="237">
        <f>F300</f>
        <v>0</v>
      </c>
      <c r="G299" s="238">
        <f>G300</f>
        <v>0</v>
      </c>
    </row>
    <row r="300" s="9" customFormat="1" ht="21" hidden="1" customHeight="1" spans="1:7">
      <c r="A300" s="229"/>
      <c r="B300" s="230"/>
      <c r="C300" s="230">
        <v>99</v>
      </c>
      <c r="D300" s="236" t="s">
        <v>313</v>
      </c>
      <c r="E300" s="232">
        <f t="shared" si="6"/>
        <v>0</v>
      </c>
      <c r="F300" s="240"/>
      <c r="G300" s="239"/>
    </row>
    <row r="301" s="9" customFormat="1" ht="21" hidden="1" customHeight="1" spans="1:7">
      <c r="A301" s="229"/>
      <c r="B301" s="230">
        <v>8</v>
      </c>
      <c r="C301" s="230"/>
      <c r="D301" s="236" t="s">
        <v>314</v>
      </c>
      <c r="E301" s="232">
        <f t="shared" si="6"/>
        <v>0</v>
      </c>
      <c r="F301" s="237">
        <f>SUM(F302:F305)</f>
        <v>0</v>
      </c>
      <c r="G301" s="238">
        <f>SUM(G302:G305)</f>
        <v>0</v>
      </c>
    </row>
    <row r="302" s="9" customFormat="1" ht="21" hidden="1" customHeight="1" spans="1:7">
      <c r="A302" s="229"/>
      <c r="B302" s="230"/>
      <c r="C302" s="230">
        <v>1</v>
      </c>
      <c r="D302" s="236" t="s">
        <v>315</v>
      </c>
      <c r="E302" s="232">
        <f t="shared" si="6"/>
        <v>0</v>
      </c>
      <c r="F302" s="237"/>
      <c r="G302" s="239"/>
    </row>
    <row r="303" s="9" customFormat="1" ht="21" hidden="1" customHeight="1" spans="1:7">
      <c r="A303" s="229"/>
      <c r="B303" s="230"/>
      <c r="C303" s="230">
        <v>4</v>
      </c>
      <c r="D303" s="236" t="s">
        <v>316</v>
      </c>
      <c r="E303" s="232">
        <f t="shared" si="6"/>
        <v>0</v>
      </c>
      <c r="F303" s="240"/>
      <c r="G303" s="239"/>
    </row>
    <row r="304" s="9" customFormat="1" ht="21" hidden="1" customHeight="1" spans="1:7">
      <c r="A304" s="229"/>
      <c r="B304" s="230"/>
      <c r="C304" s="230">
        <v>5</v>
      </c>
      <c r="D304" s="236" t="s">
        <v>317</v>
      </c>
      <c r="E304" s="232">
        <f t="shared" si="6"/>
        <v>0</v>
      </c>
      <c r="F304" s="240"/>
      <c r="G304" s="239"/>
    </row>
    <row r="305" s="9" customFormat="1" ht="21" hidden="1" customHeight="1" spans="1:7">
      <c r="A305" s="229"/>
      <c r="B305" s="230"/>
      <c r="C305" s="230">
        <v>99</v>
      </c>
      <c r="D305" s="236" t="s">
        <v>318</v>
      </c>
      <c r="E305" s="232">
        <f t="shared" si="6"/>
        <v>0</v>
      </c>
      <c r="F305" s="240"/>
      <c r="G305" s="239"/>
    </row>
    <row r="306" s="9" customFormat="1" ht="21" customHeight="1" spans="1:7">
      <c r="A306" s="229"/>
      <c r="B306" s="230">
        <v>9</v>
      </c>
      <c r="C306" s="230"/>
      <c r="D306" s="236" t="s">
        <v>319</v>
      </c>
      <c r="E306" s="232">
        <f t="shared" si="6"/>
        <v>1087.53</v>
      </c>
      <c r="F306" s="237">
        <f>SUM(F307:F309)</f>
        <v>0</v>
      </c>
      <c r="G306" s="238">
        <f>SUM(G307:G309)</f>
        <v>1087.53</v>
      </c>
    </row>
    <row r="307" s="9" customFormat="1" ht="21" customHeight="1" spans="1:7">
      <c r="A307" s="229"/>
      <c r="B307" s="230"/>
      <c r="C307" s="230">
        <v>1</v>
      </c>
      <c r="D307" s="236" t="s">
        <v>524</v>
      </c>
      <c r="E307" s="232">
        <f t="shared" si="6"/>
        <v>1087.53</v>
      </c>
      <c r="F307" s="240"/>
      <c r="G307" s="239">
        <f>705.37+382.16</f>
        <v>1087.53</v>
      </c>
    </row>
    <row r="308" s="9" customFormat="1" ht="21" hidden="1" customHeight="1" spans="1:7">
      <c r="A308" s="229"/>
      <c r="B308" s="230"/>
      <c r="C308" s="230">
        <v>3</v>
      </c>
      <c r="D308" s="236" t="s">
        <v>321</v>
      </c>
      <c r="E308" s="232">
        <f t="shared" si="6"/>
        <v>0</v>
      </c>
      <c r="F308" s="240"/>
      <c r="G308" s="239"/>
    </row>
    <row r="309" s="9" customFormat="1" ht="21" hidden="1" customHeight="1" spans="1:7">
      <c r="A309" s="229"/>
      <c r="B309" s="230"/>
      <c r="C309" s="230">
        <v>99</v>
      </c>
      <c r="D309" s="236" t="s">
        <v>322</v>
      </c>
      <c r="E309" s="232">
        <f t="shared" si="6"/>
        <v>0</v>
      </c>
      <c r="F309" s="240"/>
      <c r="G309" s="239"/>
    </row>
    <row r="310" s="9" customFormat="1" ht="21" customHeight="1" spans="1:7">
      <c r="A310" s="229"/>
      <c r="B310" s="230">
        <v>10</v>
      </c>
      <c r="C310" s="230"/>
      <c r="D310" s="236" t="s">
        <v>323</v>
      </c>
      <c r="E310" s="232">
        <f t="shared" si="6"/>
        <v>115.47</v>
      </c>
      <c r="F310" s="237">
        <f>SUM(F311:F313)</f>
        <v>0</v>
      </c>
      <c r="G310" s="238">
        <f>SUM(G311:G313)</f>
        <v>115.47</v>
      </c>
    </row>
    <row r="311" s="9" customFormat="1" ht="21" customHeight="1" spans="1:7">
      <c r="A311" s="229"/>
      <c r="B311" s="230"/>
      <c r="C311" s="230">
        <v>2</v>
      </c>
      <c r="D311" s="236" t="s">
        <v>324</v>
      </c>
      <c r="E311" s="232">
        <f t="shared" si="6"/>
        <v>113.31</v>
      </c>
      <c r="F311" s="240"/>
      <c r="G311" s="239">
        <v>113.31</v>
      </c>
    </row>
    <row r="312" s="9" customFormat="1" ht="21" customHeight="1" spans="1:7">
      <c r="A312" s="229"/>
      <c r="B312" s="230"/>
      <c r="C312" s="230">
        <v>1</v>
      </c>
      <c r="D312" s="236" t="s">
        <v>325</v>
      </c>
      <c r="E312" s="232">
        <f t="shared" si="6"/>
        <v>2.16</v>
      </c>
      <c r="F312" s="240"/>
      <c r="G312" s="239">
        <v>2.16</v>
      </c>
    </row>
    <row r="313" s="9" customFormat="1" ht="21" hidden="1" customHeight="1" spans="1:7">
      <c r="A313" s="229"/>
      <c r="B313" s="230"/>
      <c r="C313" s="230">
        <v>99</v>
      </c>
      <c r="D313" s="236" t="s">
        <v>326</v>
      </c>
      <c r="E313" s="232">
        <f t="shared" si="6"/>
        <v>0</v>
      </c>
      <c r="F313" s="240"/>
      <c r="G313" s="239"/>
    </row>
    <row r="314" s="9" customFormat="1" ht="21" customHeight="1" spans="1:7">
      <c r="A314" s="229"/>
      <c r="B314" s="230">
        <v>11</v>
      </c>
      <c r="C314" s="230"/>
      <c r="D314" s="236" t="s">
        <v>327</v>
      </c>
      <c r="E314" s="232">
        <f t="shared" si="6"/>
        <v>185.319085</v>
      </c>
      <c r="F314" s="237">
        <f>SUM(F315:F318)</f>
        <v>0</v>
      </c>
      <c r="G314" s="238">
        <f>SUM(G315:G318)</f>
        <v>185.319085</v>
      </c>
    </row>
    <row r="315" s="9" customFormat="1" ht="21" customHeight="1" spans="1:7">
      <c r="A315" s="229"/>
      <c r="B315" s="230"/>
      <c r="C315" s="230">
        <v>1</v>
      </c>
      <c r="D315" s="236" t="s">
        <v>98</v>
      </c>
      <c r="E315" s="232">
        <f t="shared" si="6"/>
        <v>83.319085</v>
      </c>
      <c r="F315" s="240"/>
      <c r="G315" s="239">
        <v>83.319085</v>
      </c>
    </row>
    <row r="316" s="9" customFormat="1" ht="21" hidden="1" customHeight="1" spans="1:7">
      <c r="A316" s="229"/>
      <c r="B316" s="230"/>
      <c r="C316" s="230">
        <v>2</v>
      </c>
      <c r="D316" s="236" t="s">
        <v>298</v>
      </c>
      <c r="E316" s="232">
        <f t="shared" si="6"/>
        <v>0</v>
      </c>
      <c r="F316" s="240"/>
      <c r="G316" s="239"/>
    </row>
    <row r="317" s="9" customFormat="1" ht="21" hidden="1" customHeight="1" spans="1:7">
      <c r="A317" s="229"/>
      <c r="B317" s="230"/>
      <c r="C317" s="230">
        <v>4</v>
      </c>
      <c r="D317" s="236" t="s">
        <v>328</v>
      </c>
      <c r="E317" s="232">
        <f t="shared" si="6"/>
        <v>0</v>
      </c>
      <c r="F317" s="240"/>
      <c r="G317" s="239"/>
    </row>
    <row r="318" s="9" customFormat="1" ht="21" customHeight="1" spans="1:7">
      <c r="A318" s="229"/>
      <c r="B318" s="230"/>
      <c r="C318" s="230">
        <v>7</v>
      </c>
      <c r="D318" s="236" t="s">
        <v>525</v>
      </c>
      <c r="E318" s="232">
        <f t="shared" si="6"/>
        <v>102</v>
      </c>
      <c r="F318" s="240"/>
      <c r="G318" s="239">
        <v>102</v>
      </c>
    </row>
    <row r="319" s="9" customFormat="1" ht="21" customHeight="1" spans="1:7">
      <c r="A319" s="229"/>
      <c r="B319" s="230">
        <v>16</v>
      </c>
      <c r="C319" s="230"/>
      <c r="D319" s="236" t="s">
        <v>330</v>
      </c>
      <c r="E319" s="232">
        <f t="shared" si="6"/>
        <v>33.278989</v>
      </c>
      <c r="F319" s="237">
        <f>SUM(F320:F321)</f>
        <v>0</v>
      </c>
      <c r="G319" s="238">
        <f>SUM(G320:G321)</f>
        <v>33.278989</v>
      </c>
    </row>
    <row r="320" s="9" customFormat="1" ht="21" customHeight="1" spans="1:7">
      <c r="A320" s="229"/>
      <c r="B320" s="230"/>
      <c r="C320" s="230">
        <v>1</v>
      </c>
      <c r="D320" s="236" t="s">
        <v>331</v>
      </c>
      <c r="E320" s="232">
        <f t="shared" si="6"/>
        <v>33.278989</v>
      </c>
      <c r="F320" s="237"/>
      <c r="G320" s="238">
        <v>33.278989</v>
      </c>
    </row>
    <row r="321" s="9" customFormat="1" ht="21" hidden="1" customHeight="1" spans="1:7">
      <c r="A321" s="229"/>
      <c r="B321" s="230"/>
      <c r="C321" s="230">
        <v>2</v>
      </c>
      <c r="D321" s="236" t="s">
        <v>298</v>
      </c>
      <c r="E321" s="232">
        <f t="shared" si="6"/>
        <v>0</v>
      </c>
      <c r="F321" s="240"/>
      <c r="G321" s="239"/>
    </row>
    <row r="322" s="214" customFormat="1" ht="21" hidden="1" customHeight="1" spans="1:7">
      <c r="A322" s="229"/>
      <c r="B322" s="230">
        <v>19</v>
      </c>
      <c r="C322" s="230"/>
      <c r="D322" s="236" t="s">
        <v>332</v>
      </c>
      <c r="E322" s="232">
        <f t="shared" ref="E322:E385" si="7">F322+G322</f>
        <v>0</v>
      </c>
      <c r="F322" s="237">
        <f>F323+F324</f>
        <v>0</v>
      </c>
      <c r="G322" s="238">
        <f>G323+G324</f>
        <v>0</v>
      </c>
    </row>
    <row r="323" s="9" customFormat="1" ht="21" hidden="1" customHeight="1" spans="1:7">
      <c r="A323" s="229"/>
      <c r="B323" s="230"/>
      <c r="C323" s="230">
        <v>1</v>
      </c>
      <c r="D323" s="236" t="s">
        <v>333</v>
      </c>
      <c r="E323" s="232">
        <f t="shared" si="7"/>
        <v>0</v>
      </c>
      <c r="F323" s="240"/>
      <c r="G323" s="239"/>
    </row>
    <row r="324" s="9" customFormat="1" ht="21" hidden="1" customHeight="1" spans="1:7">
      <c r="A324" s="229"/>
      <c r="B324" s="230"/>
      <c r="C324" s="230">
        <v>2</v>
      </c>
      <c r="D324" s="236" t="s">
        <v>334</v>
      </c>
      <c r="E324" s="232">
        <f t="shared" si="7"/>
        <v>0</v>
      </c>
      <c r="F324" s="240"/>
      <c r="G324" s="239"/>
    </row>
    <row r="325" s="9" customFormat="1" ht="21" hidden="1" customHeight="1" spans="1:7">
      <c r="A325" s="229"/>
      <c r="B325" s="230">
        <v>20</v>
      </c>
      <c r="C325" s="230"/>
      <c r="D325" s="236" t="s">
        <v>335</v>
      </c>
      <c r="E325" s="232">
        <f t="shared" si="7"/>
        <v>0</v>
      </c>
      <c r="F325" s="237">
        <f>SUM(F326:F327)</f>
        <v>0</v>
      </c>
      <c r="G325" s="238">
        <f>SUM(G326:G327)</f>
        <v>0</v>
      </c>
    </row>
    <row r="326" s="9" customFormat="1" ht="21" hidden="1" customHeight="1" spans="1:7">
      <c r="A326" s="229"/>
      <c r="B326" s="230"/>
      <c r="C326" s="230">
        <v>1</v>
      </c>
      <c r="D326" s="236" t="s">
        <v>336</v>
      </c>
      <c r="E326" s="232">
        <f t="shared" si="7"/>
        <v>0</v>
      </c>
      <c r="F326" s="240"/>
      <c r="G326" s="239"/>
    </row>
    <row r="327" s="9" customFormat="1" ht="21" hidden="1" customHeight="1" spans="1:7">
      <c r="A327" s="229"/>
      <c r="B327" s="230"/>
      <c r="C327" s="230">
        <v>2</v>
      </c>
      <c r="D327" s="236" t="s">
        <v>337</v>
      </c>
      <c r="E327" s="232">
        <f t="shared" si="7"/>
        <v>0</v>
      </c>
      <c r="F327" s="240"/>
      <c r="G327" s="239"/>
    </row>
    <row r="328" s="9" customFormat="1" ht="21" hidden="1" customHeight="1" spans="1:7">
      <c r="A328" s="229"/>
      <c r="B328" s="230">
        <v>25</v>
      </c>
      <c r="C328" s="230"/>
      <c r="D328" s="236" t="s">
        <v>338</v>
      </c>
      <c r="E328" s="232">
        <f t="shared" si="7"/>
        <v>0</v>
      </c>
      <c r="F328" s="237">
        <f>F329</f>
        <v>0</v>
      </c>
      <c r="G328" s="238">
        <f>G329</f>
        <v>0</v>
      </c>
    </row>
    <row r="329" s="9" customFormat="1" ht="21" hidden="1" customHeight="1" spans="1:7">
      <c r="A329" s="229"/>
      <c r="B329" s="230"/>
      <c r="C329" s="230">
        <v>1</v>
      </c>
      <c r="D329" s="236" t="s">
        <v>339</v>
      </c>
      <c r="E329" s="232">
        <f t="shared" si="7"/>
        <v>0</v>
      </c>
      <c r="F329" s="240"/>
      <c r="G329" s="239"/>
    </row>
    <row r="330" s="9" customFormat="1" ht="21" customHeight="1" spans="1:7">
      <c r="A330" s="229"/>
      <c r="B330" s="230">
        <v>26</v>
      </c>
      <c r="C330" s="230"/>
      <c r="D330" s="236" t="s">
        <v>340</v>
      </c>
      <c r="E330" s="232">
        <f t="shared" si="7"/>
        <v>291.71</v>
      </c>
      <c r="F330" s="237">
        <f>SUM(F331:F333)</f>
        <v>0</v>
      </c>
      <c r="G330" s="238">
        <f>SUM(G331:G333)</f>
        <v>291.71</v>
      </c>
    </row>
    <row r="331" s="9" customFormat="1" ht="21" hidden="1" customHeight="1" spans="1:7">
      <c r="A331" s="229"/>
      <c r="B331" s="230"/>
      <c r="C331" s="230">
        <v>1</v>
      </c>
      <c r="D331" s="236" t="s">
        <v>341</v>
      </c>
      <c r="E331" s="232">
        <f t="shared" si="7"/>
        <v>0</v>
      </c>
      <c r="F331" s="240"/>
      <c r="G331" s="239"/>
    </row>
    <row r="332" s="9" customFormat="1" ht="21" customHeight="1" spans="1:7">
      <c r="A332" s="229"/>
      <c r="B332" s="230"/>
      <c r="C332" s="230">
        <v>2</v>
      </c>
      <c r="D332" s="236" t="s">
        <v>342</v>
      </c>
      <c r="E332" s="232">
        <f t="shared" si="7"/>
        <v>291.71</v>
      </c>
      <c r="F332" s="240"/>
      <c r="G332" s="239">
        <v>291.71</v>
      </c>
    </row>
    <row r="333" s="9" customFormat="1" ht="21" hidden="1" customHeight="1" spans="1:7">
      <c r="A333" s="229"/>
      <c r="B333" s="230"/>
      <c r="C333" s="230">
        <v>99</v>
      </c>
      <c r="D333" s="236" t="s">
        <v>343</v>
      </c>
      <c r="E333" s="232">
        <f t="shared" si="7"/>
        <v>0</v>
      </c>
      <c r="F333" s="240"/>
      <c r="G333" s="239"/>
    </row>
    <row r="334" s="9" customFormat="1" ht="21" hidden="1" customHeight="1" spans="1:7">
      <c r="A334" s="229"/>
      <c r="B334" s="230">
        <v>27</v>
      </c>
      <c r="C334" s="230"/>
      <c r="D334" s="236" t="s">
        <v>344</v>
      </c>
      <c r="E334" s="232">
        <f t="shared" si="7"/>
        <v>0</v>
      </c>
      <c r="F334" s="240"/>
      <c r="G334" s="239"/>
    </row>
    <row r="335" s="9" customFormat="1" ht="21" customHeight="1" spans="1:7">
      <c r="A335" s="229"/>
      <c r="B335" s="230">
        <v>28</v>
      </c>
      <c r="C335" s="230"/>
      <c r="D335" s="236" t="s">
        <v>345</v>
      </c>
      <c r="E335" s="232">
        <f t="shared" si="7"/>
        <v>206.290822</v>
      </c>
      <c r="F335" s="240">
        <f>SUM(F336:F338)</f>
        <v>0</v>
      </c>
      <c r="G335" s="239">
        <f>SUM(G336:G338)</f>
        <v>206.290822</v>
      </c>
    </row>
    <row r="336" s="9" customFormat="1" ht="21" customHeight="1" spans="1:7">
      <c r="A336" s="229"/>
      <c r="B336" s="230"/>
      <c r="C336" s="230">
        <v>1</v>
      </c>
      <c r="D336" s="236" t="s">
        <v>98</v>
      </c>
      <c r="E336" s="232">
        <f t="shared" si="7"/>
        <v>206.290822</v>
      </c>
      <c r="F336" s="240"/>
      <c r="G336" s="239">
        <v>206.290822</v>
      </c>
    </row>
    <row r="337" s="9" customFormat="1" ht="21" hidden="1" customHeight="1" spans="1:7">
      <c r="A337" s="229"/>
      <c r="B337" s="230"/>
      <c r="C337" s="230">
        <v>2</v>
      </c>
      <c r="D337" s="236" t="s">
        <v>99</v>
      </c>
      <c r="E337" s="232">
        <f t="shared" si="7"/>
        <v>0</v>
      </c>
      <c r="F337" s="240"/>
      <c r="G337" s="239"/>
    </row>
    <row r="338" s="9" customFormat="1" ht="21" hidden="1" customHeight="1" spans="1:7">
      <c r="A338" s="229"/>
      <c r="B338" s="230"/>
      <c r="C338" s="230">
        <v>99</v>
      </c>
      <c r="D338" s="236" t="s">
        <v>346</v>
      </c>
      <c r="E338" s="232">
        <f t="shared" si="7"/>
        <v>0</v>
      </c>
      <c r="F338" s="240"/>
      <c r="G338" s="239"/>
    </row>
    <row r="339" s="9" customFormat="1" ht="21" customHeight="1" spans="1:7">
      <c r="A339" s="229"/>
      <c r="B339" s="230">
        <v>99</v>
      </c>
      <c r="C339" s="230"/>
      <c r="D339" s="236" t="s">
        <v>347</v>
      </c>
      <c r="E339" s="232">
        <f t="shared" si="7"/>
        <v>200</v>
      </c>
      <c r="F339" s="237">
        <f>F340</f>
        <v>200</v>
      </c>
      <c r="G339" s="238">
        <f>G340</f>
        <v>0</v>
      </c>
    </row>
    <row r="340" s="9" customFormat="1" ht="21" customHeight="1" spans="1:7">
      <c r="A340" s="229"/>
      <c r="B340" s="230"/>
      <c r="C340" s="230">
        <v>99</v>
      </c>
      <c r="D340" s="236" t="s">
        <v>348</v>
      </c>
      <c r="E340" s="232">
        <f t="shared" si="7"/>
        <v>200</v>
      </c>
      <c r="F340" s="240">
        <v>200</v>
      </c>
      <c r="G340" s="239"/>
    </row>
    <row r="341" s="9" customFormat="1" ht="21" customHeight="1" spans="1:7">
      <c r="A341" s="229">
        <v>210</v>
      </c>
      <c r="B341" s="230"/>
      <c r="C341" s="230"/>
      <c r="D341" s="234" t="s">
        <v>349</v>
      </c>
      <c r="E341" s="232">
        <f t="shared" si="7"/>
        <v>4719.959773</v>
      </c>
      <c r="F341" s="232">
        <f>F342+F346+F349+F358+F361+F364+F369+F375+F367+F368+F373</f>
        <v>600</v>
      </c>
      <c r="G341" s="233">
        <f>G342+G346+G349+G358+G361+G364+G369+G375+G367+G368+G373</f>
        <v>4119.959773</v>
      </c>
    </row>
    <row r="342" s="9" customFormat="1" ht="21" customHeight="1" spans="1:7">
      <c r="A342" s="229"/>
      <c r="B342" s="230">
        <v>1</v>
      </c>
      <c r="C342" s="230"/>
      <c r="D342" s="236" t="s">
        <v>350</v>
      </c>
      <c r="E342" s="232">
        <f t="shared" si="7"/>
        <v>452.335601</v>
      </c>
      <c r="F342" s="237">
        <f>SUM(F343:F345)</f>
        <v>0</v>
      </c>
      <c r="G342" s="238">
        <f>SUM(G343:G345)</f>
        <v>452.335601</v>
      </c>
    </row>
    <row r="343" s="9" customFormat="1" ht="21" customHeight="1" spans="1:7">
      <c r="A343" s="229"/>
      <c r="B343" s="230"/>
      <c r="C343" s="230">
        <v>1</v>
      </c>
      <c r="D343" s="236" t="s">
        <v>98</v>
      </c>
      <c r="E343" s="232">
        <f t="shared" si="7"/>
        <v>452.335601</v>
      </c>
      <c r="F343" s="237"/>
      <c r="G343" s="239">
        <v>452.335601</v>
      </c>
    </row>
    <row r="344" s="9" customFormat="1" ht="21" hidden="1" customHeight="1" spans="1:7">
      <c r="A344" s="229"/>
      <c r="B344" s="230"/>
      <c r="C344" s="230">
        <v>2</v>
      </c>
      <c r="D344" s="236" t="s">
        <v>99</v>
      </c>
      <c r="E344" s="232">
        <f t="shared" si="7"/>
        <v>0</v>
      </c>
      <c r="F344" s="240"/>
      <c r="G344" s="239"/>
    </row>
    <row r="345" s="9" customFormat="1" ht="21" hidden="1" customHeight="1" spans="1:7">
      <c r="A345" s="229"/>
      <c r="B345" s="230"/>
      <c r="C345" s="230">
        <v>99</v>
      </c>
      <c r="D345" s="236" t="s">
        <v>351</v>
      </c>
      <c r="E345" s="232">
        <f t="shared" si="7"/>
        <v>0</v>
      </c>
      <c r="F345" s="240"/>
      <c r="G345" s="239"/>
    </row>
    <row r="346" s="9" customFormat="1" ht="21" customHeight="1" spans="1:7">
      <c r="A346" s="229"/>
      <c r="B346" s="230">
        <v>3</v>
      </c>
      <c r="C346" s="230"/>
      <c r="D346" s="236" t="s">
        <v>352</v>
      </c>
      <c r="E346" s="232">
        <f t="shared" si="7"/>
        <v>575</v>
      </c>
      <c r="F346" s="237">
        <f>SUM(F347:F348)</f>
        <v>0</v>
      </c>
      <c r="G346" s="238">
        <f>SUM(G347:G348)</f>
        <v>575</v>
      </c>
    </row>
    <row r="347" s="9" customFormat="1" ht="21" customHeight="1" spans="1:7">
      <c r="A347" s="229"/>
      <c r="B347" s="230"/>
      <c r="C347" s="230">
        <v>1</v>
      </c>
      <c r="D347" s="236" t="s">
        <v>353</v>
      </c>
      <c r="E347" s="232">
        <f t="shared" si="7"/>
        <v>300</v>
      </c>
      <c r="F347" s="240"/>
      <c r="G347" s="239">
        <v>300</v>
      </c>
    </row>
    <row r="348" s="9" customFormat="1" ht="21" customHeight="1" spans="1:7">
      <c r="A348" s="229"/>
      <c r="B348" s="230"/>
      <c r="C348" s="230">
        <v>99</v>
      </c>
      <c r="D348" s="236" t="s">
        <v>354</v>
      </c>
      <c r="E348" s="232">
        <f t="shared" si="7"/>
        <v>275</v>
      </c>
      <c r="F348" s="237"/>
      <c r="G348" s="239">
        <v>275</v>
      </c>
    </row>
    <row r="349" s="9" customFormat="1" ht="21" customHeight="1" spans="1:7">
      <c r="A349" s="229"/>
      <c r="B349" s="230">
        <v>4</v>
      </c>
      <c r="C349" s="230"/>
      <c r="D349" s="236" t="s">
        <v>355</v>
      </c>
      <c r="E349" s="232">
        <f t="shared" si="7"/>
        <v>1641.132068</v>
      </c>
      <c r="F349" s="237">
        <f>SUM(F350:F357)</f>
        <v>600</v>
      </c>
      <c r="G349" s="238">
        <f>SUM(G350:G357)</f>
        <v>1041.132068</v>
      </c>
    </row>
    <row r="350" s="9" customFormat="1" ht="21" customHeight="1" spans="1:7">
      <c r="A350" s="229"/>
      <c r="B350" s="230"/>
      <c r="C350" s="230">
        <v>1</v>
      </c>
      <c r="D350" s="236" t="s">
        <v>356</v>
      </c>
      <c r="E350" s="232">
        <f t="shared" si="7"/>
        <v>428.148414</v>
      </c>
      <c r="F350" s="237"/>
      <c r="G350" s="239">
        <v>428.148414</v>
      </c>
    </row>
    <row r="351" s="9" customFormat="1" ht="21" hidden="1" customHeight="1" spans="1:7">
      <c r="A351" s="229"/>
      <c r="B351" s="230"/>
      <c r="C351" s="230">
        <v>2</v>
      </c>
      <c r="D351" s="236" t="s">
        <v>357</v>
      </c>
      <c r="E351" s="232">
        <f t="shared" si="7"/>
        <v>0</v>
      </c>
      <c r="F351" s="240"/>
      <c r="G351" s="239"/>
    </row>
    <row r="352" s="9" customFormat="1" ht="21" customHeight="1" spans="1:7">
      <c r="A352" s="229"/>
      <c r="B352" s="230"/>
      <c r="C352" s="230">
        <v>3</v>
      </c>
      <c r="D352" s="236" t="s">
        <v>358</v>
      </c>
      <c r="E352" s="232">
        <f t="shared" si="7"/>
        <v>300.673654</v>
      </c>
      <c r="F352" s="237"/>
      <c r="G352" s="239">
        <v>300.673654</v>
      </c>
    </row>
    <row r="353" s="9" customFormat="1" ht="21" hidden="1" customHeight="1" spans="1:7">
      <c r="A353" s="229"/>
      <c r="B353" s="230"/>
      <c r="C353" s="230">
        <v>6</v>
      </c>
      <c r="D353" s="236" t="s">
        <v>359</v>
      </c>
      <c r="E353" s="232">
        <f t="shared" si="7"/>
        <v>0</v>
      </c>
      <c r="F353" s="240"/>
      <c r="G353" s="239"/>
    </row>
    <row r="354" s="9" customFormat="1" ht="21" customHeight="1" spans="1:7">
      <c r="A354" s="229"/>
      <c r="B354" s="230"/>
      <c r="C354" s="230">
        <v>8</v>
      </c>
      <c r="D354" s="236" t="s">
        <v>360</v>
      </c>
      <c r="E354" s="232">
        <f t="shared" si="7"/>
        <v>912.31</v>
      </c>
      <c r="F354" s="240">
        <v>600</v>
      </c>
      <c r="G354" s="239">
        <v>312.31</v>
      </c>
    </row>
    <row r="355" s="9" customFormat="1" ht="21" hidden="1" customHeight="1" spans="1:7">
      <c r="A355" s="229"/>
      <c r="B355" s="230"/>
      <c r="C355" s="230">
        <v>9</v>
      </c>
      <c r="D355" s="236" t="s">
        <v>361</v>
      </c>
      <c r="E355" s="232">
        <f t="shared" si="7"/>
        <v>0</v>
      </c>
      <c r="F355" s="240"/>
      <c r="G355" s="239"/>
    </row>
    <row r="356" s="9" customFormat="1" ht="21" hidden="1" customHeight="1" spans="1:7">
      <c r="A356" s="229"/>
      <c r="B356" s="230"/>
      <c r="C356" s="230">
        <v>10</v>
      </c>
      <c r="D356" s="236" t="s">
        <v>362</v>
      </c>
      <c r="E356" s="232">
        <f t="shared" si="7"/>
        <v>0</v>
      </c>
      <c r="F356" s="240"/>
      <c r="G356" s="239"/>
    </row>
    <row r="357" s="9" customFormat="1" ht="21" hidden="1" customHeight="1" spans="1:7">
      <c r="A357" s="229"/>
      <c r="B357" s="230"/>
      <c r="C357" s="230">
        <v>99</v>
      </c>
      <c r="D357" s="236" t="s">
        <v>363</v>
      </c>
      <c r="E357" s="232">
        <f t="shared" si="7"/>
        <v>0</v>
      </c>
      <c r="F357" s="240"/>
      <c r="G357" s="239"/>
    </row>
    <row r="358" s="9" customFormat="1" ht="21" customHeight="1" spans="1:7">
      <c r="A358" s="229"/>
      <c r="B358" s="230">
        <v>7</v>
      </c>
      <c r="C358" s="230"/>
      <c r="D358" s="236" t="s">
        <v>364</v>
      </c>
      <c r="E358" s="232">
        <f t="shared" si="7"/>
        <v>370.3</v>
      </c>
      <c r="F358" s="237">
        <f>SUM(F359:F360)</f>
        <v>0</v>
      </c>
      <c r="G358" s="238">
        <f>SUM(G359:G360)</f>
        <v>370.3</v>
      </c>
    </row>
    <row r="359" s="9" customFormat="1" ht="21" customHeight="1" spans="1:7">
      <c r="A359" s="229"/>
      <c r="B359" s="230"/>
      <c r="C359" s="230">
        <v>17</v>
      </c>
      <c r="D359" s="236" t="s">
        <v>365</v>
      </c>
      <c r="E359" s="232">
        <f t="shared" si="7"/>
        <v>370.3</v>
      </c>
      <c r="F359" s="240"/>
      <c r="G359" s="239">
        <v>370.3</v>
      </c>
    </row>
    <row r="360" s="9" customFormat="1" ht="21" hidden="1" customHeight="1" spans="1:7">
      <c r="A360" s="229"/>
      <c r="B360" s="230"/>
      <c r="C360" s="230">
        <v>99</v>
      </c>
      <c r="D360" s="236" t="s">
        <v>366</v>
      </c>
      <c r="E360" s="232">
        <f t="shared" si="7"/>
        <v>0</v>
      </c>
      <c r="F360" s="240"/>
      <c r="G360" s="239"/>
    </row>
    <row r="361" s="9" customFormat="1" ht="21" hidden="1" customHeight="1" spans="1:7">
      <c r="A361" s="229"/>
      <c r="B361" s="230">
        <v>11</v>
      </c>
      <c r="C361" s="230"/>
      <c r="D361" s="236" t="s">
        <v>367</v>
      </c>
      <c r="E361" s="232">
        <f t="shared" si="7"/>
        <v>0</v>
      </c>
      <c r="F361" s="237">
        <f>F362</f>
        <v>0</v>
      </c>
      <c r="G361" s="238">
        <f>G362+G363</f>
        <v>0</v>
      </c>
    </row>
    <row r="362" s="9" customFormat="1" ht="21" hidden="1" customHeight="1" spans="1:7">
      <c r="A362" s="229"/>
      <c r="B362" s="230"/>
      <c r="C362" s="230">
        <v>3</v>
      </c>
      <c r="D362" s="236" t="s">
        <v>368</v>
      </c>
      <c r="E362" s="232">
        <f t="shared" si="7"/>
        <v>0</v>
      </c>
      <c r="F362" s="240"/>
      <c r="G362" s="239"/>
    </row>
    <row r="363" s="9" customFormat="1" ht="21" hidden="1" customHeight="1" spans="1:7">
      <c r="A363" s="229"/>
      <c r="B363" s="230"/>
      <c r="C363" s="230">
        <v>99</v>
      </c>
      <c r="D363" s="236" t="s">
        <v>369</v>
      </c>
      <c r="E363" s="232">
        <f t="shared" si="7"/>
        <v>0</v>
      </c>
      <c r="F363" s="240"/>
      <c r="G363" s="239"/>
    </row>
    <row r="364" s="9" customFormat="1" ht="21" customHeight="1" spans="1:7">
      <c r="A364" s="229"/>
      <c r="B364" s="230">
        <v>12</v>
      </c>
      <c r="C364" s="230"/>
      <c r="D364" s="236" t="s">
        <v>370</v>
      </c>
      <c r="E364" s="232">
        <f t="shared" si="7"/>
        <v>1364.9</v>
      </c>
      <c r="F364" s="237">
        <f>SUM(F365:F366)</f>
        <v>0</v>
      </c>
      <c r="G364" s="238">
        <f>SUM(G365:G366)</f>
        <v>1364.9</v>
      </c>
    </row>
    <row r="365" s="9" customFormat="1" ht="21" hidden="1" customHeight="1" spans="1:7">
      <c r="A365" s="229"/>
      <c r="B365" s="230"/>
      <c r="C365" s="230">
        <v>1</v>
      </c>
      <c r="D365" s="236" t="s">
        <v>371</v>
      </c>
      <c r="E365" s="232">
        <f t="shared" si="7"/>
        <v>0</v>
      </c>
      <c r="F365" s="240"/>
      <c r="G365" s="239"/>
    </row>
    <row r="366" s="9" customFormat="1" ht="21" customHeight="1" spans="1:7">
      <c r="A366" s="229"/>
      <c r="B366" s="230"/>
      <c r="C366" s="230">
        <v>2</v>
      </c>
      <c r="D366" s="236" t="s">
        <v>526</v>
      </c>
      <c r="E366" s="232">
        <f t="shared" si="7"/>
        <v>1364.9</v>
      </c>
      <c r="F366" s="240"/>
      <c r="G366" s="239">
        <v>1364.9</v>
      </c>
    </row>
    <row r="367" s="9" customFormat="1" ht="21" hidden="1" customHeight="1" spans="1:7">
      <c r="A367" s="229"/>
      <c r="B367" s="230">
        <v>13</v>
      </c>
      <c r="C367" s="230">
        <v>1</v>
      </c>
      <c r="D367" s="236" t="s">
        <v>373</v>
      </c>
      <c r="E367" s="232">
        <f t="shared" si="7"/>
        <v>0</v>
      </c>
      <c r="F367" s="240"/>
      <c r="G367" s="239"/>
    </row>
    <row r="368" s="9" customFormat="1" ht="21" hidden="1" customHeight="1" spans="1:7">
      <c r="A368" s="229"/>
      <c r="B368" s="230">
        <v>14</v>
      </c>
      <c r="C368" s="230">
        <v>1</v>
      </c>
      <c r="D368" s="236" t="s">
        <v>374</v>
      </c>
      <c r="E368" s="232">
        <f t="shared" si="7"/>
        <v>0</v>
      </c>
      <c r="F368" s="240"/>
      <c r="G368" s="239"/>
    </row>
    <row r="369" s="9" customFormat="1" ht="21" customHeight="1" spans="1:7">
      <c r="A369" s="229"/>
      <c r="B369" s="230">
        <v>15</v>
      </c>
      <c r="C369" s="230"/>
      <c r="D369" s="236" t="s">
        <v>375</v>
      </c>
      <c r="E369" s="232">
        <f t="shared" si="7"/>
        <v>316.292104</v>
      </c>
      <c r="F369" s="240">
        <f>SUM(F370:F372)</f>
        <v>0</v>
      </c>
      <c r="G369" s="239">
        <f>SUM(G370:G372)</f>
        <v>316.292104</v>
      </c>
    </row>
    <row r="370" s="9" customFormat="1" ht="21" customHeight="1" spans="1:7">
      <c r="A370" s="229"/>
      <c r="B370" s="230"/>
      <c r="C370" s="230">
        <v>1</v>
      </c>
      <c r="D370" s="236" t="s">
        <v>98</v>
      </c>
      <c r="E370" s="232">
        <f t="shared" si="7"/>
        <v>316.292104</v>
      </c>
      <c r="F370" s="240"/>
      <c r="G370" s="239">
        <v>316.292104</v>
      </c>
    </row>
    <row r="371" s="9" customFormat="1" ht="21" hidden="1" customHeight="1" spans="1:7">
      <c r="A371" s="229"/>
      <c r="B371" s="230"/>
      <c r="C371" s="230">
        <v>2</v>
      </c>
      <c r="D371" s="236" t="s">
        <v>99</v>
      </c>
      <c r="E371" s="232">
        <f t="shared" si="7"/>
        <v>0</v>
      </c>
      <c r="F371" s="240"/>
      <c r="G371" s="239"/>
    </row>
    <row r="372" s="9" customFormat="1" ht="21" hidden="1" customHeight="1" spans="1:7">
      <c r="A372" s="229"/>
      <c r="B372" s="230"/>
      <c r="C372" s="230">
        <v>99</v>
      </c>
      <c r="D372" s="236" t="s">
        <v>376</v>
      </c>
      <c r="E372" s="232">
        <f t="shared" si="7"/>
        <v>0</v>
      </c>
      <c r="F372" s="240"/>
      <c r="G372" s="239"/>
    </row>
    <row r="373" s="9" customFormat="1" ht="21" hidden="1" customHeight="1" spans="1:7">
      <c r="A373" s="229"/>
      <c r="B373" s="230">
        <v>19</v>
      </c>
      <c r="C373" s="230"/>
      <c r="D373" s="241" t="s">
        <v>527</v>
      </c>
      <c r="E373" s="232">
        <f t="shared" si="7"/>
        <v>0</v>
      </c>
      <c r="F373" s="240">
        <f>F374</f>
        <v>0</v>
      </c>
      <c r="G373" s="239">
        <f>G374</f>
        <v>0</v>
      </c>
    </row>
    <row r="374" s="9" customFormat="1" ht="21" hidden="1" customHeight="1" spans="1:7">
      <c r="A374" s="229"/>
      <c r="B374" s="230"/>
      <c r="C374" s="338" t="s">
        <v>378</v>
      </c>
      <c r="D374" s="241" t="s">
        <v>528</v>
      </c>
      <c r="E374" s="232">
        <f t="shared" si="7"/>
        <v>0</v>
      </c>
      <c r="F374" s="240"/>
      <c r="G374" s="239"/>
    </row>
    <row r="375" s="9" customFormat="1" ht="21" hidden="1" customHeight="1" spans="1:7">
      <c r="A375" s="229"/>
      <c r="B375" s="230">
        <v>99</v>
      </c>
      <c r="C375" s="230"/>
      <c r="D375" s="236" t="s">
        <v>380</v>
      </c>
      <c r="E375" s="232">
        <f t="shared" si="7"/>
        <v>0</v>
      </c>
      <c r="F375" s="237">
        <f>F376</f>
        <v>0</v>
      </c>
      <c r="G375" s="238">
        <f>G376</f>
        <v>0</v>
      </c>
    </row>
    <row r="376" s="9" customFormat="1" ht="21" hidden="1" customHeight="1" spans="1:7">
      <c r="A376" s="229"/>
      <c r="B376" s="230"/>
      <c r="C376" s="230">
        <v>1</v>
      </c>
      <c r="D376" s="236" t="s">
        <v>381</v>
      </c>
      <c r="E376" s="232">
        <f t="shared" si="7"/>
        <v>0</v>
      </c>
      <c r="F376" s="240"/>
      <c r="G376" s="239"/>
    </row>
    <row r="377" s="9" customFormat="1" ht="21" customHeight="1" spans="1:7">
      <c r="A377" s="229">
        <v>211</v>
      </c>
      <c r="B377" s="230"/>
      <c r="C377" s="230"/>
      <c r="D377" s="234" t="s">
        <v>382</v>
      </c>
      <c r="E377" s="232">
        <f t="shared" si="7"/>
        <v>170</v>
      </c>
      <c r="F377" s="232">
        <f>F378+F382+F385+F387</f>
        <v>170</v>
      </c>
      <c r="G377" s="233">
        <f>G378+G382+G385+G387</f>
        <v>0</v>
      </c>
    </row>
    <row r="378" s="9" customFormat="1" ht="21" customHeight="1" spans="1:7">
      <c r="A378" s="229"/>
      <c r="B378" s="230">
        <v>1</v>
      </c>
      <c r="C378" s="230"/>
      <c r="D378" s="236" t="s">
        <v>383</v>
      </c>
      <c r="E378" s="232">
        <f t="shared" si="7"/>
        <v>50</v>
      </c>
      <c r="F378" s="237">
        <f>F379+F380+F381</f>
        <v>50</v>
      </c>
      <c r="G378" s="238">
        <f>G379+G380+G381</f>
        <v>0</v>
      </c>
    </row>
    <row r="379" s="9" customFormat="1" ht="21" hidden="1" customHeight="1" spans="1:7">
      <c r="A379" s="229"/>
      <c r="B379" s="230"/>
      <c r="C379" s="230">
        <v>1</v>
      </c>
      <c r="D379" s="236" t="s">
        <v>98</v>
      </c>
      <c r="E379" s="232">
        <f t="shared" si="7"/>
        <v>0</v>
      </c>
      <c r="F379" s="240"/>
      <c r="G379" s="239"/>
    </row>
    <row r="380" s="9" customFormat="1" ht="21" hidden="1" customHeight="1" spans="1:7">
      <c r="A380" s="229"/>
      <c r="B380" s="230"/>
      <c r="C380" s="230">
        <v>2</v>
      </c>
      <c r="D380" s="236" t="s">
        <v>99</v>
      </c>
      <c r="E380" s="232">
        <f t="shared" si="7"/>
        <v>0</v>
      </c>
      <c r="F380" s="240"/>
      <c r="G380" s="239"/>
    </row>
    <row r="381" s="9" customFormat="1" ht="21" customHeight="1" spans="1:7">
      <c r="A381" s="229"/>
      <c r="B381" s="230"/>
      <c r="C381" s="230">
        <v>99</v>
      </c>
      <c r="D381" s="241" t="s">
        <v>529</v>
      </c>
      <c r="E381" s="232">
        <f t="shared" si="7"/>
        <v>50</v>
      </c>
      <c r="F381" s="240">
        <v>50</v>
      </c>
      <c r="G381" s="239"/>
    </row>
    <row r="382" s="9" customFormat="1" ht="21" hidden="1" customHeight="1" spans="1:7">
      <c r="A382" s="229"/>
      <c r="B382" s="230">
        <v>3</v>
      </c>
      <c r="C382" s="230"/>
      <c r="D382" s="241" t="s">
        <v>530</v>
      </c>
      <c r="E382" s="232">
        <f t="shared" si="7"/>
        <v>0</v>
      </c>
      <c r="F382" s="237">
        <f>F383+F384</f>
        <v>0</v>
      </c>
      <c r="G382" s="238">
        <f>G383+G384</f>
        <v>0</v>
      </c>
    </row>
    <row r="383" s="9" customFormat="1" ht="21" hidden="1" customHeight="1" spans="1:7">
      <c r="A383" s="229"/>
      <c r="B383" s="230"/>
      <c r="C383" s="230">
        <v>1</v>
      </c>
      <c r="D383" s="241" t="s">
        <v>531</v>
      </c>
      <c r="E383" s="232">
        <f t="shared" si="7"/>
        <v>0</v>
      </c>
      <c r="F383" s="240"/>
      <c r="G383" s="239"/>
    </row>
    <row r="384" s="9" customFormat="1" ht="21" hidden="1" customHeight="1" spans="1:7">
      <c r="A384" s="229"/>
      <c r="B384" s="230"/>
      <c r="C384" s="230">
        <v>99</v>
      </c>
      <c r="D384" s="241" t="s">
        <v>532</v>
      </c>
      <c r="E384" s="232">
        <f t="shared" si="7"/>
        <v>0</v>
      </c>
      <c r="F384" s="240"/>
      <c r="G384" s="239"/>
    </row>
    <row r="385" s="9" customFormat="1" ht="21" customHeight="1" spans="1:7">
      <c r="A385" s="229"/>
      <c r="B385" s="230">
        <v>4</v>
      </c>
      <c r="C385" s="230"/>
      <c r="D385" s="241" t="s">
        <v>533</v>
      </c>
      <c r="E385" s="232">
        <f t="shared" si="7"/>
        <v>120</v>
      </c>
      <c r="F385" s="237">
        <f>F386</f>
        <v>120</v>
      </c>
      <c r="G385" s="238">
        <f>G386</f>
        <v>0</v>
      </c>
    </row>
    <row r="386" s="9" customFormat="1" ht="21" customHeight="1" spans="1:7">
      <c r="A386" s="229"/>
      <c r="B386" s="230"/>
      <c r="C386" s="230">
        <v>99</v>
      </c>
      <c r="D386" s="241" t="s">
        <v>534</v>
      </c>
      <c r="E386" s="232">
        <f t="shared" ref="E386:E449" si="8">F386+G386</f>
        <v>120</v>
      </c>
      <c r="F386" s="240">
        <v>120</v>
      </c>
      <c r="G386" s="239"/>
    </row>
    <row r="387" s="9" customFormat="1" ht="21" hidden="1" customHeight="1" spans="1:7">
      <c r="A387" s="229"/>
      <c r="B387" s="230">
        <v>14</v>
      </c>
      <c r="C387" s="230"/>
      <c r="D387" s="236" t="s">
        <v>390</v>
      </c>
      <c r="E387" s="232">
        <f t="shared" si="8"/>
        <v>0</v>
      </c>
      <c r="F387" s="237">
        <f>F388+F389</f>
        <v>0</v>
      </c>
      <c r="G387" s="238">
        <f>G388+G389</f>
        <v>0</v>
      </c>
    </row>
    <row r="388" s="9" customFormat="1" ht="21" hidden="1" customHeight="1" spans="1:7">
      <c r="A388" s="229"/>
      <c r="B388" s="230"/>
      <c r="C388" s="230">
        <v>50</v>
      </c>
      <c r="D388" s="236" t="s">
        <v>136</v>
      </c>
      <c r="E388" s="232">
        <f t="shared" si="8"/>
        <v>0</v>
      </c>
      <c r="F388" s="240"/>
      <c r="G388" s="239"/>
    </row>
    <row r="389" s="9" customFormat="1" ht="21" hidden="1" customHeight="1" spans="1:7">
      <c r="A389" s="229"/>
      <c r="B389" s="230"/>
      <c r="C389" s="230">
        <v>99</v>
      </c>
      <c r="D389" s="236" t="s">
        <v>391</v>
      </c>
      <c r="E389" s="232">
        <f t="shared" si="8"/>
        <v>0</v>
      </c>
      <c r="F389" s="240"/>
      <c r="G389" s="239"/>
    </row>
    <row r="390" s="9" customFormat="1" ht="21" customHeight="1" spans="1:7">
      <c r="A390" s="229">
        <v>212</v>
      </c>
      <c r="B390" s="230"/>
      <c r="C390" s="230"/>
      <c r="D390" s="234" t="s">
        <v>392</v>
      </c>
      <c r="E390" s="232">
        <f t="shared" si="8"/>
        <v>26671.646761</v>
      </c>
      <c r="F390" s="232">
        <f>F391+F396+F398+F400+F402+F404</f>
        <v>5448.24</v>
      </c>
      <c r="G390" s="233">
        <f>G391+G396+G398+G400+G402+G404</f>
        <v>21223.406761</v>
      </c>
    </row>
    <row r="391" s="9" customFormat="1" ht="21" customHeight="1" spans="1:7">
      <c r="A391" s="229"/>
      <c r="B391" s="230">
        <v>1</v>
      </c>
      <c r="C391" s="230"/>
      <c r="D391" s="236" t="s">
        <v>393</v>
      </c>
      <c r="E391" s="232">
        <f t="shared" si="8"/>
        <v>11942.166761</v>
      </c>
      <c r="F391" s="237">
        <f>SUM(F392:F395)</f>
        <v>0</v>
      </c>
      <c r="G391" s="238">
        <f>SUM(G392:G395)</f>
        <v>11942.166761</v>
      </c>
    </row>
    <row r="392" s="9" customFormat="1" ht="21" customHeight="1" spans="1:7">
      <c r="A392" s="229"/>
      <c r="B392" s="230"/>
      <c r="C392" s="230">
        <v>1</v>
      </c>
      <c r="D392" s="236" t="s">
        <v>98</v>
      </c>
      <c r="E392" s="232">
        <f t="shared" si="8"/>
        <v>11650.486761</v>
      </c>
      <c r="F392" s="237"/>
      <c r="G392" s="239">
        <v>11650.486761</v>
      </c>
    </row>
    <row r="393" s="9" customFormat="1" ht="21" customHeight="1" spans="1:7">
      <c r="A393" s="229"/>
      <c r="B393" s="230"/>
      <c r="C393" s="230">
        <v>2</v>
      </c>
      <c r="D393" s="236" t="s">
        <v>99</v>
      </c>
      <c r="E393" s="232">
        <f t="shared" si="8"/>
        <v>31.68</v>
      </c>
      <c r="F393" s="240"/>
      <c r="G393" s="239">
        <v>31.68</v>
      </c>
    </row>
    <row r="394" s="9" customFormat="1" ht="21" customHeight="1" spans="1:7">
      <c r="A394" s="229"/>
      <c r="B394" s="230"/>
      <c r="C394" s="230">
        <v>4</v>
      </c>
      <c r="D394" s="236" t="s">
        <v>394</v>
      </c>
      <c r="E394" s="232">
        <f t="shared" si="8"/>
        <v>260</v>
      </c>
      <c r="F394" s="240"/>
      <c r="G394" s="239">
        <v>260</v>
      </c>
    </row>
    <row r="395" s="9" customFormat="1" ht="21" hidden="1" customHeight="1" spans="1:7">
      <c r="A395" s="229"/>
      <c r="B395" s="230"/>
      <c r="C395" s="230">
        <v>99</v>
      </c>
      <c r="D395" s="236" t="s">
        <v>395</v>
      </c>
      <c r="E395" s="232">
        <f t="shared" si="8"/>
        <v>0</v>
      </c>
      <c r="F395" s="240"/>
      <c r="G395" s="239"/>
    </row>
    <row r="396" s="9" customFormat="1" ht="21" customHeight="1" spans="1:7">
      <c r="A396" s="229"/>
      <c r="B396" s="230">
        <v>2</v>
      </c>
      <c r="C396" s="230"/>
      <c r="D396" s="236" t="s">
        <v>396</v>
      </c>
      <c r="E396" s="232">
        <f t="shared" si="8"/>
        <v>7117.5</v>
      </c>
      <c r="F396" s="237">
        <f>F397</f>
        <v>4600</v>
      </c>
      <c r="G396" s="238">
        <f>G397</f>
        <v>2517.5</v>
      </c>
    </row>
    <row r="397" s="9" customFormat="1" ht="21" customHeight="1" spans="1:7">
      <c r="A397" s="229"/>
      <c r="B397" s="230"/>
      <c r="C397" s="230">
        <v>1</v>
      </c>
      <c r="D397" s="236" t="s">
        <v>397</v>
      </c>
      <c r="E397" s="232">
        <f t="shared" si="8"/>
        <v>7117.5</v>
      </c>
      <c r="F397" s="240">
        <f>2400+2200</f>
        <v>4600</v>
      </c>
      <c r="G397" s="239">
        <f>2517.5</f>
        <v>2517.5</v>
      </c>
    </row>
    <row r="398" s="9" customFormat="1" ht="21" customHeight="1" spans="1:7">
      <c r="A398" s="229"/>
      <c r="B398" s="230">
        <v>3</v>
      </c>
      <c r="C398" s="230"/>
      <c r="D398" s="236" t="s">
        <v>398</v>
      </c>
      <c r="E398" s="232">
        <f t="shared" si="8"/>
        <v>4611.98</v>
      </c>
      <c r="F398" s="237">
        <f>F399</f>
        <v>848.24</v>
      </c>
      <c r="G398" s="238">
        <f>G399</f>
        <v>3763.74</v>
      </c>
    </row>
    <row r="399" s="9" customFormat="1" ht="21" customHeight="1" spans="1:7">
      <c r="A399" s="229"/>
      <c r="B399" s="230"/>
      <c r="C399" s="230">
        <v>99</v>
      </c>
      <c r="D399" s="236" t="s">
        <v>399</v>
      </c>
      <c r="E399" s="232">
        <f t="shared" si="8"/>
        <v>4611.98</v>
      </c>
      <c r="F399" s="240">
        <v>848.24</v>
      </c>
      <c r="G399" s="239">
        <f>1668.81+44.41+1301.65+748.87</f>
        <v>3763.74</v>
      </c>
    </row>
    <row r="400" s="9" customFormat="1" ht="21" customHeight="1" spans="1:7">
      <c r="A400" s="229"/>
      <c r="B400" s="230">
        <v>5</v>
      </c>
      <c r="C400" s="230"/>
      <c r="D400" s="236" t="s">
        <v>400</v>
      </c>
      <c r="E400" s="232">
        <f t="shared" si="8"/>
        <v>3000</v>
      </c>
      <c r="F400" s="237">
        <f>F401</f>
        <v>0</v>
      </c>
      <c r="G400" s="238">
        <f>G401</f>
        <v>3000</v>
      </c>
    </row>
    <row r="401" s="9" customFormat="1" ht="21" customHeight="1" spans="1:7">
      <c r="A401" s="229"/>
      <c r="B401" s="230"/>
      <c r="C401" s="230">
        <v>1</v>
      </c>
      <c r="D401" s="236" t="s">
        <v>401</v>
      </c>
      <c r="E401" s="232">
        <f t="shared" si="8"/>
        <v>3000</v>
      </c>
      <c r="F401" s="237"/>
      <c r="G401" s="239">
        <v>3000</v>
      </c>
    </row>
    <row r="402" s="9" customFormat="1" ht="21" hidden="1" customHeight="1" spans="1:7">
      <c r="A402" s="229"/>
      <c r="B402" s="230">
        <v>6</v>
      </c>
      <c r="C402" s="230"/>
      <c r="D402" s="236" t="s">
        <v>402</v>
      </c>
      <c r="E402" s="232">
        <f t="shared" si="8"/>
        <v>0</v>
      </c>
      <c r="F402" s="237">
        <f>F403</f>
        <v>0</v>
      </c>
      <c r="G402" s="238">
        <f>G403</f>
        <v>0</v>
      </c>
    </row>
    <row r="403" s="9" customFormat="1" ht="21" hidden="1" customHeight="1" spans="1:7">
      <c r="A403" s="229"/>
      <c r="B403" s="230"/>
      <c r="C403" s="230">
        <v>1</v>
      </c>
      <c r="D403" s="236" t="s">
        <v>403</v>
      </c>
      <c r="E403" s="232">
        <f t="shared" si="8"/>
        <v>0</v>
      </c>
      <c r="F403" s="240"/>
      <c r="G403" s="239"/>
    </row>
    <row r="404" s="9" customFormat="1" ht="21" hidden="1" customHeight="1" spans="1:7">
      <c r="A404" s="229"/>
      <c r="B404" s="230">
        <v>99</v>
      </c>
      <c r="C404" s="230"/>
      <c r="D404" s="236" t="s">
        <v>404</v>
      </c>
      <c r="E404" s="232">
        <f t="shared" si="8"/>
        <v>0</v>
      </c>
      <c r="F404" s="237">
        <f>F405</f>
        <v>0</v>
      </c>
      <c r="G404" s="238">
        <f>G405</f>
        <v>0</v>
      </c>
    </row>
    <row r="405" s="9" customFormat="1" ht="21" hidden="1" customHeight="1" spans="1:7">
      <c r="A405" s="229"/>
      <c r="B405" s="230"/>
      <c r="C405" s="230">
        <v>99</v>
      </c>
      <c r="D405" s="236" t="s">
        <v>405</v>
      </c>
      <c r="E405" s="232">
        <f t="shared" si="8"/>
        <v>0</v>
      </c>
      <c r="F405" s="240"/>
      <c r="G405" s="239"/>
    </row>
    <row r="406" s="9" customFormat="1" ht="21" customHeight="1" spans="1:7">
      <c r="A406" s="229">
        <v>213</v>
      </c>
      <c r="B406" s="230"/>
      <c r="C406" s="230"/>
      <c r="D406" s="234" t="s">
        <v>406</v>
      </c>
      <c r="E406" s="232">
        <f t="shared" si="8"/>
        <v>1900.496643</v>
      </c>
      <c r="F406" s="232">
        <f>F407+F422+F432+F445+F451+F454+F458+F457</f>
        <v>400</v>
      </c>
      <c r="G406" s="233">
        <f>G407+G422+G432+G445+G451+G454+G458+G457</f>
        <v>1500.496643</v>
      </c>
    </row>
    <row r="407" s="9" customFormat="1" ht="21" customHeight="1" spans="1:7">
      <c r="A407" s="229"/>
      <c r="B407" s="230">
        <v>1</v>
      </c>
      <c r="C407" s="230"/>
      <c r="D407" s="236" t="s">
        <v>407</v>
      </c>
      <c r="E407" s="232">
        <f t="shared" si="8"/>
        <v>403.167171</v>
      </c>
      <c r="F407" s="237">
        <f>SUM(F408:F421)</f>
        <v>0</v>
      </c>
      <c r="G407" s="238">
        <f>SUM(G408:G421)</f>
        <v>403.167171</v>
      </c>
    </row>
    <row r="408" s="9" customFormat="1" ht="21" customHeight="1" spans="1:7">
      <c r="A408" s="229"/>
      <c r="B408" s="230"/>
      <c r="C408" s="230">
        <v>1</v>
      </c>
      <c r="D408" s="236" t="s">
        <v>98</v>
      </c>
      <c r="E408" s="232">
        <f t="shared" si="8"/>
        <v>403.167171</v>
      </c>
      <c r="F408" s="237"/>
      <c r="G408" s="239">
        <v>403.167171</v>
      </c>
    </row>
    <row r="409" s="9" customFormat="1" ht="21" hidden="1" customHeight="1" spans="1:7">
      <c r="A409" s="229"/>
      <c r="B409" s="230"/>
      <c r="C409" s="230">
        <v>2</v>
      </c>
      <c r="D409" s="236" t="s">
        <v>99</v>
      </c>
      <c r="E409" s="232">
        <f t="shared" si="8"/>
        <v>0</v>
      </c>
      <c r="F409" s="240"/>
      <c r="G409" s="239"/>
    </row>
    <row r="410" s="9" customFormat="1" ht="21" hidden="1" customHeight="1" spans="1:7">
      <c r="A410" s="229"/>
      <c r="B410" s="230"/>
      <c r="C410" s="230">
        <v>4</v>
      </c>
      <c r="D410" s="236" t="s">
        <v>136</v>
      </c>
      <c r="E410" s="232">
        <f t="shared" si="8"/>
        <v>0</v>
      </c>
      <c r="F410" s="240"/>
      <c r="G410" s="239"/>
    </row>
    <row r="411" s="9" customFormat="1" ht="21" hidden="1" customHeight="1" spans="1:7">
      <c r="A411" s="229"/>
      <c r="B411" s="230"/>
      <c r="C411" s="230">
        <v>6</v>
      </c>
      <c r="D411" s="236" t="s">
        <v>408</v>
      </c>
      <c r="E411" s="232">
        <f t="shared" si="8"/>
        <v>0</v>
      </c>
      <c r="F411" s="240"/>
      <c r="G411" s="239"/>
    </row>
    <row r="412" s="9" customFormat="1" ht="21" hidden="1" customHeight="1" spans="1:7">
      <c r="A412" s="229"/>
      <c r="B412" s="230"/>
      <c r="C412" s="230">
        <v>8</v>
      </c>
      <c r="D412" s="236" t="s">
        <v>409</v>
      </c>
      <c r="E412" s="232">
        <f t="shared" si="8"/>
        <v>0</v>
      </c>
      <c r="F412" s="240"/>
      <c r="G412" s="239"/>
    </row>
    <row r="413" s="9" customFormat="1" ht="21" hidden="1" customHeight="1" spans="1:7">
      <c r="A413" s="229"/>
      <c r="B413" s="230"/>
      <c r="C413" s="230">
        <v>9</v>
      </c>
      <c r="D413" s="236" t="s">
        <v>410</v>
      </c>
      <c r="E413" s="232">
        <f t="shared" si="8"/>
        <v>0</v>
      </c>
      <c r="F413" s="240"/>
      <c r="G413" s="239"/>
    </row>
    <row r="414" s="9" customFormat="1" ht="21" hidden="1" customHeight="1" spans="1:7">
      <c r="A414" s="229"/>
      <c r="B414" s="230"/>
      <c r="C414" s="230">
        <v>10</v>
      </c>
      <c r="D414" s="236" t="s">
        <v>411</v>
      </c>
      <c r="E414" s="232">
        <f t="shared" si="8"/>
        <v>0</v>
      </c>
      <c r="F414" s="240"/>
      <c r="G414" s="239"/>
    </row>
    <row r="415" s="9" customFormat="1" ht="21" hidden="1" customHeight="1" spans="1:7">
      <c r="A415" s="229"/>
      <c r="B415" s="230"/>
      <c r="C415" s="230">
        <v>11</v>
      </c>
      <c r="D415" s="236" t="s">
        <v>412</v>
      </c>
      <c r="E415" s="232">
        <f t="shared" si="8"/>
        <v>0</v>
      </c>
      <c r="F415" s="240"/>
      <c r="G415" s="239"/>
    </row>
    <row r="416" s="9" customFormat="1" ht="21" hidden="1" customHeight="1" spans="1:7">
      <c r="A416" s="229"/>
      <c r="B416" s="230"/>
      <c r="C416" s="230">
        <v>22</v>
      </c>
      <c r="D416" s="236" t="s">
        <v>413</v>
      </c>
      <c r="E416" s="232">
        <f t="shared" si="8"/>
        <v>0</v>
      </c>
      <c r="F416" s="240"/>
      <c r="G416" s="239"/>
    </row>
    <row r="417" s="9" customFormat="1" ht="21" hidden="1" customHeight="1" spans="1:7">
      <c r="A417" s="229"/>
      <c r="B417" s="230"/>
      <c r="C417" s="230">
        <v>24</v>
      </c>
      <c r="D417" s="236" t="s">
        <v>414</v>
      </c>
      <c r="E417" s="232">
        <f t="shared" si="8"/>
        <v>0</v>
      </c>
      <c r="F417" s="240"/>
      <c r="G417" s="239"/>
    </row>
    <row r="418" s="9" customFormat="1" ht="21" hidden="1" customHeight="1" spans="1:7">
      <c r="A418" s="229"/>
      <c r="B418" s="230"/>
      <c r="C418" s="230">
        <v>25</v>
      </c>
      <c r="D418" s="236" t="s">
        <v>415</v>
      </c>
      <c r="E418" s="232">
        <f t="shared" si="8"/>
        <v>0</v>
      </c>
      <c r="F418" s="240"/>
      <c r="G418" s="239"/>
    </row>
    <row r="419" s="9" customFormat="1" ht="21" hidden="1" customHeight="1" spans="1:7">
      <c r="A419" s="229"/>
      <c r="B419" s="230"/>
      <c r="C419" s="230">
        <v>26</v>
      </c>
      <c r="D419" s="236" t="s">
        <v>416</v>
      </c>
      <c r="E419" s="232">
        <f t="shared" si="8"/>
        <v>0</v>
      </c>
      <c r="F419" s="240"/>
      <c r="G419" s="239"/>
    </row>
    <row r="420" s="9" customFormat="1" ht="21" hidden="1" customHeight="1" spans="1:7">
      <c r="A420" s="229"/>
      <c r="B420" s="230"/>
      <c r="C420" s="230">
        <v>53</v>
      </c>
      <c r="D420" s="241" t="s">
        <v>535</v>
      </c>
      <c r="E420" s="232">
        <f t="shared" si="8"/>
        <v>0</v>
      </c>
      <c r="F420" s="240"/>
      <c r="G420" s="239"/>
    </row>
    <row r="421" s="9" customFormat="1" ht="21" hidden="1" customHeight="1" spans="1:7">
      <c r="A421" s="229"/>
      <c r="B421" s="230"/>
      <c r="C421" s="230">
        <v>99</v>
      </c>
      <c r="D421" s="236" t="s">
        <v>418</v>
      </c>
      <c r="E421" s="232">
        <f t="shared" si="8"/>
        <v>0</v>
      </c>
      <c r="F421" s="240"/>
      <c r="G421" s="239"/>
    </row>
    <row r="422" s="9" customFormat="1" ht="21" customHeight="1" spans="1:7">
      <c r="A422" s="229"/>
      <c r="B422" s="230">
        <v>2</v>
      </c>
      <c r="C422" s="230"/>
      <c r="D422" s="236" t="s">
        <v>419</v>
      </c>
      <c r="E422" s="232">
        <f t="shared" si="8"/>
        <v>311.307872</v>
      </c>
      <c r="F422" s="237">
        <f>SUM(F423:F431)</f>
        <v>0</v>
      </c>
      <c r="G422" s="238">
        <f>SUM(G423:G431)</f>
        <v>311.307872</v>
      </c>
    </row>
    <row r="423" s="9" customFormat="1" ht="21" customHeight="1" spans="1:7">
      <c r="A423" s="229"/>
      <c r="B423" s="230"/>
      <c r="C423" s="230">
        <v>1</v>
      </c>
      <c r="D423" s="236" t="s">
        <v>98</v>
      </c>
      <c r="E423" s="232">
        <f t="shared" si="8"/>
        <v>311.307872</v>
      </c>
      <c r="F423" s="240"/>
      <c r="G423" s="239">
        <v>311.307872</v>
      </c>
    </row>
    <row r="424" s="9" customFormat="1" ht="21" hidden="1" customHeight="1" spans="1:7">
      <c r="A424" s="229"/>
      <c r="B424" s="230"/>
      <c r="C424" s="230">
        <v>2</v>
      </c>
      <c r="D424" s="236" t="s">
        <v>99</v>
      </c>
      <c r="E424" s="232">
        <f t="shared" si="8"/>
        <v>0</v>
      </c>
      <c r="F424" s="240"/>
      <c r="G424" s="239"/>
    </row>
    <row r="425" s="9" customFormat="1" ht="21" hidden="1" customHeight="1" spans="1:7">
      <c r="A425" s="229"/>
      <c r="B425" s="230"/>
      <c r="C425" s="230">
        <v>4</v>
      </c>
      <c r="D425" s="236" t="s">
        <v>420</v>
      </c>
      <c r="E425" s="232">
        <f t="shared" si="8"/>
        <v>0</v>
      </c>
      <c r="F425" s="240"/>
      <c r="G425" s="239"/>
    </row>
    <row r="426" s="9" customFormat="1" ht="21" hidden="1" customHeight="1" spans="1:7">
      <c r="A426" s="229"/>
      <c r="B426" s="230"/>
      <c r="C426" s="230">
        <v>5</v>
      </c>
      <c r="D426" s="236" t="s">
        <v>421</v>
      </c>
      <c r="E426" s="232">
        <f t="shared" si="8"/>
        <v>0</v>
      </c>
      <c r="F426" s="240"/>
      <c r="G426" s="239"/>
    </row>
    <row r="427" s="9" customFormat="1" ht="21" hidden="1" customHeight="1" spans="1:7">
      <c r="A427" s="229"/>
      <c r="B427" s="230"/>
      <c r="C427" s="230">
        <v>6</v>
      </c>
      <c r="D427" s="236" t="s">
        <v>422</v>
      </c>
      <c r="E427" s="232">
        <f t="shared" si="8"/>
        <v>0</v>
      </c>
      <c r="F427" s="240"/>
      <c r="G427" s="239"/>
    </row>
    <row r="428" s="9" customFormat="1" ht="21" hidden="1" customHeight="1" spans="1:7">
      <c r="A428" s="229"/>
      <c r="B428" s="230"/>
      <c r="C428" s="230">
        <v>11</v>
      </c>
      <c r="D428" s="236" t="s">
        <v>423</v>
      </c>
      <c r="E428" s="232">
        <f t="shared" si="8"/>
        <v>0</v>
      </c>
      <c r="F428" s="240"/>
      <c r="G428" s="239"/>
    </row>
    <row r="429" s="9" customFormat="1" ht="21" hidden="1" customHeight="1" spans="1:7">
      <c r="A429" s="229"/>
      <c r="B429" s="230"/>
      <c r="C429" s="230">
        <v>18</v>
      </c>
      <c r="D429" s="236" t="s">
        <v>424</v>
      </c>
      <c r="E429" s="232">
        <f t="shared" si="8"/>
        <v>0</v>
      </c>
      <c r="F429" s="240"/>
      <c r="G429" s="239"/>
    </row>
    <row r="430" s="9" customFormat="1" ht="21" hidden="1" customHeight="1" spans="1:7">
      <c r="A430" s="229"/>
      <c r="B430" s="230"/>
      <c r="C430" s="230">
        <v>34</v>
      </c>
      <c r="D430" s="236" t="s">
        <v>425</v>
      </c>
      <c r="E430" s="232">
        <f t="shared" si="8"/>
        <v>0</v>
      </c>
      <c r="F430" s="240"/>
      <c r="G430" s="239"/>
    </row>
    <row r="431" s="9" customFormat="1" ht="21" hidden="1" customHeight="1" spans="1:7">
      <c r="A431" s="229"/>
      <c r="B431" s="230"/>
      <c r="C431" s="230">
        <v>99</v>
      </c>
      <c r="D431" s="236" t="s">
        <v>426</v>
      </c>
      <c r="E431" s="232">
        <f t="shared" si="8"/>
        <v>0</v>
      </c>
      <c r="F431" s="240"/>
      <c r="G431" s="239"/>
    </row>
    <row r="432" s="9" customFormat="1" ht="21" hidden="1" customHeight="1" spans="1:7">
      <c r="A432" s="229"/>
      <c r="B432" s="230">
        <v>3</v>
      </c>
      <c r="C432" s="230"/>
      <c r="D432" s="236" t="s">
        <v>427</v>
      </c>
      <c r="E432" s="232">
        <f t="shared" si="8"/>
        <v>0</v>
      </c>
      <c r="F432" s="237">
        <f>SUM(F433:F444)</f>
        <v>0</v>
      </c>
      <c r="G432" s="238">
        <f>SUM(G433:G444)</f>
        <v>0</v>
      </c>
    </row>
    <row r="433" s="9" customFormat="1" ht="21" hidden="1" customHeight="1" spans="1:7">
      <c r="A433" s="229"/>
      <c r="B433" s="230"/>
      <c r="C433" s="230">
        <v>1</v>
      </c>
      <c r="D433" s="236" t="s">
        <v>98</v>
      </c>
      <c r="E433" s="232">
        <f t="shared" si="8"/>
        <v>0</v>
      </c>
      <c r="F433" s="237"/>
      <c r="G433" s="239"/>
    </row>
    <row r="434" s="9" customFormat="1" ht="21" hidden="1" customHeight="1" spans="1:7">
      <c r="A434" s="229"/>
      <c r="B434" s="230"/>
      <c r="C434" s="230">
        <v>2</v>
      </c>
      <c r="D434" s="236" t="s">
        <v>99</v>
      </c>
      <c r="E434" s="232">
        <f t="shared" si="8"/>
        <v>0</v>
      </c>
      <c r="F434" s="240"/>
      <c r="G434" s="239"/>
    </row>
    <row r="435" s="9" customFormat="1" ht="21" hidden="1" customHeight="1" spans="1:7">
      <c r="A435" s="229"/>
      <c r="B435" s="230"/>
      <c r="C435" s="230">
        <v>4</v>
      </c>
      <c r="D435" s="236" t="s">
        <v>428</v>
      </c>
      <c r="E435" s="232">
        <f t="shared" si="8"/>
        <v>0</v>
      </c>
      <c r="F435" s="240"/>
      <c r="G435" s="239"/>
    </row>
    <row r="436" s="9" customFormat="1" ht="21" hidden="1" customHeight="1" spans="1:7">
      <c r="A436" s="229"/>
      <c r="B436" s="230"/>
      <c r="C436" s="230">
        <v>5</v>
      </c>
      <c r="D436" s="236" t="s">
        <v>429</v>
      </c>
      <c r="E436" s="232">
        <f t="shared" si="8"/>
        <v>0</v>
      </c>
      <c r="F436" s="240"/>
      <c r="G436" s="239"/>
    </row>
    <row r="437" s="9" customFormat="1" ht="21" hidden="1" customHeight="1" spans="1:7">
      <c r="A437" s="229"/>
      <c r="B437" s="230"/>
      <c r="C437" s="230">
        <v>6</v>
      </c>
      <c r="D437" s="236" t="s">
        <v>430</v>
      </c>
      <c r="E437" s="232">
        <f t="shared" si="8"/>
        <v>0</v>
      </c>
      <c r="F437" s="240"/>
      <c r="G437" s="239"/>
    </row>
    <row r="438" s="9" customFormat="1" ht="21" hidden="1" customHeight="1" spans="1:7">
      <c r="A438" s="229"/>
      <c r="B438" s="230"/>
      <c r="C438" s="230">
        <v>11</v>
      </c>
      <c r="D438" s="236" t="s">
        <v>431</v>
      </c>
      <c r="E438" s="232">
        <f t="shared" si="8"/>
        <v>0</v>
      </c>
      <c r="F438" s="240"/>
      <c r="G438" s="239"/>
    </row>
    <row r="439" s="9" customFormat="1" ht="21" hidden="1" customHeight="1" spans="1:7">
      <c r="A439" s="229"/>
      <c r="B439" s="230"/>
      <c r="C439" s="230">
        <v>12</v>
      </c>
      <c r="D439" s="236" t="s">
        <v>432</v>
      </c>
      <c r="E439" s="232">
        <f t="shared" si="8"/>
        <v>0</v>
      </c>
      <c r="F439" s="240"/>
      <c r="G439" s="239"/>
    </row>
    <row r="440" s="9" customFormat="1" ht="21" hidden="1" customHeight="1" spans="1:7">
      <c r="A440" s="229"/>
      <c r="B440" s="230"/>
      <c r="C440" s="230">
        <v>13</v>
      </c>
      <c r="D440" s="236" t="s">
        <v>433</v>
      </c>
      <c r="E440" s="232">
        <f t="shared" si="8"/>
        <v>0</v>
      </c>
      <c r="F440" s="240"/>
      <c r="G440" s="239"/>
    </row>
    <row r="441" s="9" customFormat="1" ht="21" hidden="1" customHeight="1" spans="1:7">
      <c r="A441" s="229"/>
      <c r="B441" s="230"/>
      <c r="C441" s="230">
        <v>14</v>
      </c>
      <c r="D441" s="236" t="s">
        <v>434</v>
      </c>
      <c r="E441" s="232">
        <f t="shared" si="8"/>
        <v>0</v>
      </c>
      <c r="F441" s="240"/>
      <c r="G441" s="239"/>
    </row>
    <row r="442" s="9" customFormat="1" ht="21" hidden="1" customHeight="1" spans="1:7">
      <c r="A442" s="229"/>
      <c r="B442" s="230"/>
      <c r="C442" s="230">
        <v>17</v>
      </c>
      <c r="D442" s="236" t="s">
        <v>435</v>
      </c>
      <c r="E442" s="232">
        <f t="shared" si="8"/>
        <v>0</v>
      </c>
      <c r="F442" s="240"/>
      <c r="G442" s="239"/>
    </row>
    <row r="443" s="9" customFormat="1" ht="21" hidden="1" customHeight="1" spans="1:7">
      <c r="A443" s="229"/>
      <c r="B443" s="230"/>
      <c r="C443" s="230">
        <v>31</v>
      </c>
      <c r="D443" s="236" t="s">
        <v>436</v>
      </c>
      <c r="E443" s="232">
        <f t="shared" si="8"/>
        <v>0</v>
      </c>
      <c r="F443" s="240"/>
      <c r="G443" s="239"/>
    </row>
    <row r="444" s="9" customFormat="1" ht="21" hidden="1" customHeight="1" spans="1:7">
      <c r="A444" s="229"/>
      <c r="B444" s="230"/>
      <c r="C444" s="230">
        <v>99</v>
      </c>
      <c r="D444" s="236" t="s">
        <v>437</v>
      </c>
      <c r="E444" s="232">
        <f t="shared" si="8"/>
        <v>0</v>
      </c>
      <c r="F444" s="240"/>
      <c r="G444" s="239"/>
    </row>
    <row r="445" s="9" customFormat="1" ht="21" customHeight="1" spans="1:7">
      <c r="A445" s="229"/>
      <c r="B445" s="230">
        <v>5</v>
      </c>
      <c r="C445" s="230"/>
      <c r="D445" s="241" t="s">
        <v>438</v>
      </c>
      <c r="E445" s="232">
        <f t="shared" si="8"/>
        <v>400</v>
      </c>
      <c r="F445" s="232">
        <f>SUM(F446:F450)</f>
        <v>400</v>
      </c>
      <c r="G445" s="233">
        <f>SUM(G446:G450)</f>
        <v>0</v>
      </c>
    </row>
    <row r="446" s="9" customFormat="1" ht="21" hidden="1" customHeight="1" spans="1:7">
      <c r="A446" s="229"/>
      <c r="B446" s="230"/>
      <c r="C446" s="230">
        <v>1</v>
      </c>
      <c r="D446" s="236" t="s">
        <v>98</v>
      </c>
      <c r="E446" s="232">
        <f t="shared" si="8"/>
        <v>0</v>
      </c>
      <c r="F446" s="237"/>
      <c r="G446" s="238"/>
    </row>
    <row r="447" s="9" customFormat="1" ht="21" hidden="1" customHeight="1" spans="1:7">
      <c r="A447" s="229"/>
      <c r="B447" s="230"/>
      <c r="C447" s="230">
        <v>2</v>
      </c>
      <c r="D447" s="236" t="s">
        <v>99</v>
      </c>
      <c r="E447" s="232">
        <f t="shared" si="8"/>
        <v>0</v>
      </c>
      <c r="F447" s="240"/>
      <c r="G447" s="239"/>
    </row>
    <row r="448" s="9" customFormat="1" ht="21" hidden="1" customHeight="1" spans="1:7">
      <c r="A448" s="229"/>
      <c r="B448" s="230"/>
      <c r="C448" s="230">
        <v>4</v>
      </c>
      <c r="D448" s="236" t="s">
        <v>439</v>
      </c>
      <c r="E448" s="232">
        <f t="shared" si="8"/>
        <v>0</v>
      </c>
      <c r="F448" s="240"/>
      <c r="G448" s="239"/>
    </row>
    <row r="449" s="9" customFormat="1" ht="21" customHeight="1" spans="1:7">
      <c r="A449" s="229"/>
      <c r="B449" s="230"/>
      <c r="C449" s="230">
        <v>5</v>
      </c>
      <c r="D449" s="236" t="s">
        <v>440</v>
      </c>
      <c r="E449" s="232">
        <f t="shared" si="8"/>
        <v>400</v>
      </c>
      <c r="F449" s="240">
        <v>400</v>
      </c>
      <c r="G449" s="239"/>
    </row>
    <row r="450" s="9" customFormat="1" ht="21" hidden="1" customHeight="1" spans="1:7">
      <c r="A450" s="229"/>
      <c r="B450" s="230"/>
      <c r="C450" s="230">
        <v>99</v>
      </c>
      <c r="D450" s="236" t="s">
        <v>536</v>
      </c>
      <c r="E450" s="232">
        <f t="shared" ref="E450:E513" si="9">F450+G450</f>
        <v>0</v>
      </c>
      <c r="F450" s="240"/>
      <c r="G450" s="239"/>
    </row>
    <row r="451" s="9" customFormat="1" ht="21" hidden="1" customHeight="1" spans="1:7">
      <c r="A451" s="229"/>
      <c r="B451" s="230">
        <v>6</v>
      </c>
      <c r="C451" s="230"/>
      <c r="D451" s="236" t="s">
        <v>442</v>
      </c>
      <c r="E451" s="232">
        <f t="shared" si="9"/>
        <v>0</v>
      </c>
      <c r="F451" s="237">
        <f>F452+F453</f>
        <v>0</v>
      </c>
      <c r="G451" s="238">
        <f>G452+G453</f>
        <v>0</v>
      </c>
    </row>
    <row r="452" s="9" customFormat="1" ht="21" hidden="1" customHeight="1" spans="1:7">
      <c r="A452" s="229"/>
      <c r="B452" s="230"/>
      <c r="C452" s="230">
        <v>1</v>
      </c>
      <c r="D452" s="236" t="s">
        <v>249</v>
      </c>
      <c r="E452" s="232">
        <f t="shared" si="9"/>
        <v>0</v>
      </c>
      <c r="F452" s="240"/>
      <c r="G452" s="239"/>
    </row>
    <row r="453" s="9" customFormat="1" ht="21" hidden="1" customHeight="1" spans="1:7">
      <c r="A453" s="229"/>
      <c r="B453" s="230"/>
      <c r="C453" s="230">
        <v>99</v>
      </c>
      <c r="D453" s="236" t="s">
        <v>443</v>
      </c>
      <c r="E453" s="232">
        <f t="shared" si="9"/>
        <v>0</v>
      </c>
      <c r="F453" s="240"/>
      <c r="G453" s="239"/>
    </row>
    <row r="454" s="9" customFormat="1" ht="21" customHeight="1" spans="1:7">
      <c r="A454" s="229"/>
      <c r="B454" s="230">
        <v>7</v>
      </c>
      <c r="C454" s="230"/>
      <c r="D454" s="236" t="s">
        <v>444</v>
      </c>
      <c r="E454" s="232">
        <f t="shared" si="9"/>
        <v>786.0216</v>
      </c>
      <c r="F454" s="237">
        <f>F455+F456</f>
        <v>0</v>
      </c>
      <c r="G454" s="238">
        <f>G455+G456</f>
        <v>786.0216</v>
      </c>
    </row>
    <row r="455" s="9" customFormat="1" ht="21" hidden="1" customHeight="1" spans="1:7">
      <c r="A455" s="229"/>
      <c r="B455" s="230"/>
      <c r="C455" s="230">
        <v>1</v>
      </c>
      <c r="D455" s="236" t="s">
        <v>445</v>
      </c>
      <c r="E455" s="232">
        <f t="shared" si="9"/>
        <v>0</v>
      </c>
      <c r="F455" s="240"/>
      <c r="G455" s="239"/>
    </row>
    <row r="456" s="9" customFormat="1" ht="21" customHeight="1" spans="1:7">
      <c r="A456" s="229"/>
      <c r="B456" s="230"/>
      <c r="C456" s="230">
        <v>99</v>
      </c>
      <c r="D456" s="244" t="s">
        <v>537</v>
      </c>
      <c r="E456" s="232">
        <f t="shared" si="9"/>
        <v>786.0216</v>
      </c>
      <c r="F456" s="240"/>
      <c r="G456" s="239">
        <v>786.0216</v>
      </c>
    </row>
    <row r="457" s="9" customFormat="1" ht="21" hidden="1" customHeight="1" spans="1:7">
      <c r="A457" s="229"/>
      <c r="B457" s="230">
        <v>8</v>
      </c>
      <c r="C457" s="230">
        <v>3</v>
      </c>
      <c r="D457" s="236"/>
      <c r="E457" s="232">
        <f t="shared" si="9"/>
        <v>0</v>
      </c>
      <c r="F457" s="240"/>
      <c r="G457" s="239"/>
    </row>
    <row r="458" s="9" customFormat="1" ht="21" hidden="1" customHeight="1" spans="1:7">
      <c r="A458" s="229"/>
      <c r="B458" s="230">
        <v>99</v>
      </c>
      <c r="C458" s="230"/>
      <c r="D458" s="236" t="s">
        <v>447</v>
      </c>
      <c r="E458" s="232">
        <f t="shared" si="9"/>
        <v>0</v>
      </c>
      <c r="F458" s="237">
        <f>F459</f>
        <v>0</v>
      </c>
      <c r="G458" s="238">
        <f>G459</f>
        <v>0</v>
      </c>
    </row>
    <row r="459" s="9" customFormat="1" ht="21" hidden="1" customHeight="1" spans="1:7">
      <c r="A459" s="229"/>
      <c r="B459" s="230"/>
      <c r="C459" s="230">
        <v>99</v>
      </c>
      <c r="D459" s="236" t="s">
        <v>448</v>
      </c>
      <c r="E459" s="232">
        <f t="shared" si="9"/>
        <v>0</v>
      </c>
      <c r="F459" s="240"/>
      <c r="G459" s="239"/>
    </row>
    <row r="460" s="9" customFormat="1" ht="21" hidden="1" customHeight="1" spans="1:7">
      <c r="A460" s="229">
        <v>214</v>
      </c>
      <c r="B460" s="230"/>
      <c r="C460" s="230"/>
      <c r="D460" s="234" t="s">
        <v>449</v>
      </c>
      <c r="E460" s="232">
        <f t="shared" si="9"/>
        <v>0</v>
      </c>
      <c r="F460" s="232">
        <f>F461+F466</f>
        <v>0</v>
      </c>
      <c r="G460" s="233">
        <f>G461+G466</f>
        <v>0</v>
      </c>
    </row>
    <row r="461" s="9" customFormat="1" ht="21" hidden="1" customHeight="1" spans="1:7">
      <c r="A461" s="229"/>
      <c r="B461" s="230">
        <v>1</v>
      </c>
      <c r="C461" s="230"/>
      <c r="D461" s="236" t="s">
        <v>450</v>
      </c>
      <c r="E461" s="232">
        <f t="shared" si="9"/>
        <v>0</v>
      </c>
      <c r="F461" s="237">
        <f>SUM(F462:F465)</f>
        <v>0</v>
      </c>
      <c r="G461" s="238">
        <f>SUM(G462:G465)</f>
        <v>0</v>
      </c>
    </row>
    <row r="462" s="9" customFormat="1" ht="21" hidden="1" customHeight="1" spans="1:7">
      <c r="A462" s="229"/>
      <c r="B462" s="230"/>
      <c r="C462" s="230">
        <v>1</v>
      </c>
      <c r="D462" s="236" t="s">
        <v>98</v>
      </c>
      <c r="E462" s="232">
        <f t="shared" si="9"/>
        <v>0</v>
      </c>
      <c r="F462" s="240"/>
      <c r="G462" s="239"/>
    </row>
    <row r="463" s="9" customFormat="1" ht="21" hidden="1" customHeight="1" spans="1:7">
      <c r="A463" s="229"/>
      <c r="B463" s="230"/>
      <c r="C463" s="230">
        <v>2</v>
      </c>
      <c r="D463" s="236" t="s">
        <v>99</v>
      </c>
      <c r="E463" s="232">
        <f t="shared" si="9"/>
        <v>0</v>
      </c>
      <c r="F463" s="240"/>
      <c r="G463" s="239"/>
    </row>
    <row r="464" s="9" customFormat="1" ht="21" hidden="1" customHeight="1" spans="1:7">
      <c r="A464" s="229"/>
      <c r="B464" s="230"/>
      <c r="C464" s="230">
        <v>31</v>
      </c>
      <c r="D464" s="236" t="s">
        <v>451</v>
      </c>
      <c r="E464" s="232">
        <f t="shared" si="9"/>
        <v>0</v>
      </c>
      <c r="F464" s="240"/>
      <c r="G464" s="239"/>
    </row>
    <row r="465" s="9" customFormat="1" ht="21" hidden="1" customHeight="1" spans="1:7">
      <c r="A465" s="229"/>
      <c r="B465" s="230"/>
      <c r="C465" s="230">
        <v>99</v>
      </c>
      <c r="D465" s="236" t="s">
        <v>452</v>
      </c>
      <c r="E465" s="232">
        <f t="shared" si="9"/>
        <v>0</v>
      </c>
      <c r="F465" s="240"/>
      <c r="G465" s="239"/>
    </row>
    <row r="466" s="9" customFormat="1" ht="21" hidden="1" customHeight="1" spans="1:7">
      <c r="A466" s="229"/>
      <c r="B466" s="230">
        <v>99</v>
      </c>
      <c r="C466" s="230"/>
      <c r="D466" s="236" t="s">
        <v>453</v>
      </c>
      <c r="E466" s="232">
        <f t="shared" si="9"/>
        <v>0</v>
      </c>
      <c r="F466" s="237">
        <f>F467</f>
        <v>0</v>
      </c>
      <c r="G466" s="238">
        <f>G467</f>
        <v>0</v>
      </c>
    </row>
    <row r="467" s="9" customFormat="1" ht="21" hidden="1" customHeight="1" spans="1:7">
      <c r="A467" s="229"/>
      <c r="B467" s="230"/>
      <c r="C467" s="230">
        <v>99</v>
      </c>
      <c r="D467" s="236" t="s">
        <v>454</v>
      </c>
      <c r="E467" s="232">
        <f t="shared" si="9"/>
        <v>0</v>
      </c>
      <c r="F467" s="240"/>
      <c r="G467" s="239"/>
    </row>
    <row r="468" s="9" customFormat="1" ht="21" hidden="1" customHeight="1" spans="1:7">
      <c r="A468" s="229">
        <v>215</v>
      </c>
      <c r="B468" s="230"/>
      <c r="C468" s="230"/>
      <c r="D468" s="234" t="s">
        <v>455</v>
      </c>
      <c r="E468" s="232">
        <f t="shared" si="9"/>
        <v>0</v>
      </c>
      <c r="F468" s="232">
        <f>F469+F473+F477+F479+F484+F487+F489</f>
        <v>0</v>
      </c>
      <c r="G468" s="233">
        <f>G469+G473+G477+G479+G484+G487+G489</f>
        <v>0</v>
      </c>
    </row>
    <row r="469" s="9" customFormat="1" ht="21" hidden="1" customHeight="1" spans="1:7">
      <c r="A469" s="229"/>
      <c r="B469" s="230">
        <v>1</v>
      </c>
      <c r="C469" s="230"/>
      <c r="D469" s="236" t="s">
        <v>456</v>
      </c>
      <c r="E469" s="232">
        <f t="shared" si="9"/>
        <v>0</v>
      </c>
      <c r="F469" s="237">
        <f>SUM(F470:F472)</f>
        <v>0</v>
      </c>
      <c r="G469" s="238">
        <f>SUM(G470:G472)</f>
        <v>0</v>
      </c>
    </row>
    <row r="470" s="9" customFormat="1" ht="21" hidden="1" customHeight="1" spans="1:7">
      <c r="A470" s="229"/>
      <c r="B470" s="230"/>
      <c r="C470" s="230">
        <v>1</v>
      </c>
      <c r="D470" s="236" t="s">
        <v>98</v>
      </c>
      <c r="E470" s="232">
        <f t="shared" si="9"/>
        <v>0</v>
      </c>
      <c r="F470" s="240"/>
      <c r="G470" s="239"/>
    </row>
    <row r="471" s="9" customFormat="1" ht="21" hidden="1" customHeight="1" spans="1:7">
      <c r="A471" s="229"/>
      <c r="B471" s="230"/>
      <c r="C471" s="230">
        <v>2</v>
      </c>
      <c r="D471" s="236" t="s">
        <v>99</v>
      </c>
      <c r="E471" s="232">
        <f t="shared" si="9"/>
        <v>0</v>
      </c>
      <c r="F471" s="240"/>
      <c r="G471" s="239"/>
    </row>
    <row r="472" s="9" customFormat="1" ht="21" hidden="1" customHeight="1" spans="1:7">
      <c r="A472" s="229"/>
      <c r="B472" s="230"/>
      <c r="C472" s="230">
        <v>99</v>
      </c>
      <c r="D472" s="236" t="s">
        <v>457</v>
      </c>
      <c r="E472" s="232">
        <f t="shared" si="9"/>
        <v>0</v>
      </c>
      <c r="F472" s="240"/>
      <c r="G472" s="239"/>
    </row>
    <row r="473" s="9" customFormat="1" ht="21" hidden="1" customHeight="1" spans="1:7">
      <c r="A473" s="229"/>
      <c r="B473" s="230">
        <v>2</v>
      </c>
      <c r="C473" s="230"/>
      <c r="D473" s="236" t="s">
        <v>458</v>
      </c>
      <c r="E473" s="232">
        <f t="shared" si="9"/>
        <v>0</v>
      </c>
      <c r="F473" s="237">
        <f>SUM(F474:F476)</f>
        <v>0</v>
      </c>
      <c r="G473" s="238">
        <f>SUM(G474:G476)</f>
        <v>0</v>
      </c>
    </row>
    <row r="474" s="9" customFormat="1" ht="21" hidden="1" customHeight="1" spans="1:7">
      <c r="A474" s="229"/>
      <c r="B474" s="230"/>
      <c r="C474" s="230">
        <v>1</v>
      </c>
      <c r="D474" s="236" t="s">
        <v>98</v>
      </c>
      <c r="E474" s="232">
        <f t="shared" si="9"/>
        <v>0</v>
      </c>
      <c r="F474" s="240"/>
      <c r="G474" s="239"/>
    </row>
    <row r="475" s="9" customFormat="1" ht="21" hidden="1" customHeight="1" spans="1:7">
      <c r="A475" s="229"/>
      <c r="B475" s="230"/>
      <c r="C475" s="230">
        <v>2</v>
      </c>
      <c r="D475" s="236" t="s">
        <v>99</v>
      </c>
      <c r="E475" s="232">
        <f t="shared" si="9"/>
        <v>0</v>
      </c>
      <c r="F475" s="240"/>
      <c r="G475" s="239"/>
    </row>
    <row r="476" s="9" customFormat="1" ht="21" hidden="1" customHeight="1" spans="1:7">
      <c r="A476" s="229"/>
      <c r="B476" s="230"/>
      <c r="C476" s="230">
        <v>99</v>
      </c>
      <c r="D476" s="236" t="s">
        <v>459</v>
      </c>
      <c r="E476" s="232">
        <f t="shared" si="9"/>
        <v>0</v>
      </c>
      <c r="F476" s="240"/>
      <c r="G476" s="239"/>
    </row>
    <row r="477" s="9" customFormat="1" ht="21" hidden="1" customHeight="1" spans="1:7">
      <c r="A477" s="229"/>
      <c r="B477" s="230">
        <v>3</v>
      </c>
      <c r="C477" s="230"/>
      <c r="D477" s="236" t="s">
        <v>460</v>
      </c>
      <c r="E477" s="232">
        <f t="shared" si="9"/>
        <v>0</v>
      </c>
      <c r="F477" s="237">
        <f>F478</f>
        <v>0</v>
      </c>
      <c r="G477" s="238">
        <f>G478</f>
        <v>0</v>
      </c>
    </row>
    <row r="478" s="9" customFormat="1" ht="21" hidden="1" customHeight="1" spans="1:7">
      <c r="A478" s="229"/>
      <c r="B478" s="230"/>
      <c r="C478" s="230">
        <v>99</v>
      </c>
      <c r="D478" s="236" t="s">
        <v>461</v>
      </c>
      <c r="E478" s="232">
        <f t="shared" si="9"/>
        <v>0</v>
      </c>
      <c r="F478" s="240"/>
      <c r="G478" s="239"/>
    </row>
    <row r="479" s="9" customFormat="1" ht="21" hidden="1" customHeight="1" spans="1:7">
      <c r="A479" s="229"/>
      <c r="B479" s="230">
        <v>5</v>
      </c>
      <c r="C479" s="230"/>
      <c r="D479" s="236" t="s">
        <v>462</v>
      </c>
      <c r="E479" s="232">
        <f t="shared" si="9"/>
        <v>0</v>
      </c>
      <c r="F479" s="237">
        <f>SUM(F480:F483)</f>
        <v>0</v>
      </c>
      <c r="G479" s="238">
        <f>SUM(G480:G483)</f>
        <v>0</v>
      </c>
    </row>
    <row r="480" s="214" customFormat="1" ht="21" hidden="1" customHeight="1" spans="1:7">
      <c r="A480" s="229"/>
      <c r="B480" s="230"/>
      <c r="C480" s="230">
        <v>1</v>
      </c>
      <c r="D480" s="236" t="s">
        <v>98</v>
      </c>
      <c r="E480" s="232">
        <f t="shared" si="9"/>
        <v>0</v>
      </c>
      <c r="F480" s="240"/>
      <c r="G480" s="239"/>
    </row>
    <row r="481" s="9" customFormat="1" ht="21" hidden="1" customHeight="1" spans="1:7">
      <c r="A481" s="229"/>
      <c r="B481" s="230"/>
      <c r="C481" s="230">
        <v>2</v>
      </c>
      <c r="D481" s="236" t="s">
        <v>99</v>
      </c>
      <c r="E481" s="232">
        <f t="shared" si="9"/>
        <v>0</v>
      </c>
      <c r="F481" s="240"/>
      <c r="G481" s="239"/>
    </row>
    <row r="482" s="9" customFormat="1" ht="21" hidden="1" customHeight="1" spans="1:7">
      <c r="A482" s="229"/>
      <c r="B482" s="230"/>
      <c r="C482" s="230">
        <v>5</v>
      </c>
      <c r="D482" s="236" t="s">
        <v>463</v>
      </c>
      <c r="E482" s="232">
        <f t="shared" si="9"/>
        <v>0</v>
      </c>
      <c r="F482" s="240"/>
      <c r="G482" s="239"/>
    </row>
    <row r="483" s="9" customFormat="1" ht="21" hidden="1" customHeight="1" spans="1:7">
      <c r="A483" s="229"/>
      <c r="B483" s="230"/>
      <c r="C483" s="230">
        <v>99</v>
      </c>
      <c r="D483" s="236" t="s">
        <v>464</v>
      </c>
      <c r="E483" s="232">
        <f t="shared" si="9"/>
        <v>0</v>
      </c>
      <c r="F483" s="240"/>
      <c r="G483" s="239"/>
    </row>
    <row r="484" s="9" customFormat="1" ht="21" hidden="1" customHeight="1" spans="1:7">
      <c r="A484" s="229"/>
      <c r="B484" s="230">
        <v>7</v>
      </c>
      <c r="C484" s="230"/>
      <c r="D484" s="236" t="s">
        <v>465</v>
      </c>
      <c r="E484" s="232">
        <f t="shared" si="9"/>
        <v>0</v>
      </c>
      <c r="F484" s="237">
        <f>F485+F486</f>
        <v>0</v>
      </c>
      <c r="G484" s="238">
        <f>G485+G486</f>
        <v>0</v>
      </c>
    </row>
    <row r="485" s="9" customFormat="1" ht="21" hidden="1" customHeight="1" spans="1:7">
      <c r="A485" s="229"/>
      <c r="B485" s="230"/>
      <c r="C485" s="230">
        <v>1</v>
      </c>
      <c r="D485" s="236" t="s">
        <v>98</v>
      </c>
      <c r="E485" s="232">
        <f t="shared" si="9"/>
        <v>0</v>
      </c>
      <c r="F485" s="240"/>
      <c r="G485" s="239"/>
    </row>
    <row r="486" s="9" customFormat="1" ht="21" hidden="1" customHeight="1" spans="1:7">
      <c r="A486" s="229"/>
      <c r="B486" s="230"/>
      <c r="C486" s="230">
        <v>2</v>
      </c>
      <c r="D486" s="236" t="s">
        <v>99</v>
      </c>
      <c r="E486" s="232">
        <f t="shared" si="9"/>
        <v>0</v>
      </c>
      <c r="F486" s="240"/>
      <c r="G486" s="239"/>
    </row>
    <row r="487" s="9" customFormat="1" ht="21" hidden="1" customHeight="1" spans="1:7">
      <c r="A487" s="229"/>
      <c r="B487" s="230">
        <v>8</v>
      </c>
      <c r="C487" s="230"/>
      <c r="D487" s="236" t="s">
        <v>466</v>
      </c>
      <c r="E487" s="232">
        <f t="shared" si="9"/>
        <v>0</v>
      </c>
      <c r="F487" s="237">
        <f>F488</f>
        <v>0</v>
      </c>
      <c r="G487" s="238">
        <f>G488</f>
        <v>0</v>
      </c>
    </row>
    <row r="488" s="9" customFormat="1" ht="21" hidden="1" customHeight="1" spans="1:7">
      <c r="A488" s="229"/>
      <c r="B488" s="230"/>
      <c r="C488" s="230">
        <v>99</v>
      </c>
      <c r="D488" s="236" t="s">
        <v>467</v>
      </c>
      <c r="E488" s="232">
        <f t="shared" si="9"/>
        <v>0</v>
      </c>
      <c r="F488" s="240"/>
      <c r="G488" s="239"/>
    </row>
    <row r="489" s="9" customFormat="1" ht="21" hidden="1" customHeight="1" spans="1:7">
      <c r="A489" s="229"/>
      <c r="B489" s="230">
        <v>99</v>
      </c>
      <c r="C489" s="230"/>
      <c r="D489" s="236" t="s">
        <v>468</v>
      </c>
      <c r="E489" s="232">
        <f t="shared" si="9"/>
        <v>0</v>
      </c>
      <c r="F489" s="237">
        <f>F490+F491</f>
        <v>0</v>
      </c>
      <c r="G489" s="238">
        <f>G490+G491</f>
        <v>0</v>
      </c>
    </row>
    <row r="490" s="9" customFormat="1" ht="21" hidden="1" customHeight="1" spans="1:7">
      <c r="A490" s="229"/>
      <c r="B490" s="230"/>
      <c r="C490" s="230">
        <v>1</v>
      </c>
      <c r="D490" s="236" t="s">
        <v>469</v>
      </c>
      <c r="E490" s="232">
        <f t="shared" si="9"/>
        <v>0</v>
      </c>
      <c r="F490" s="240"/>
      <c r="G490" s="239"/>
    </row>
    <row r="491" s="9" customFormat="1" ht="21" hidden="1" customHeight="1" spans="1:7">
      <c r="A491" s="229"/>
      <c r="B491" s="230"/>
      <c r="C491" s="230">
        <v>99</v>
      </c>
      <c r="D491" s="236" t="s">
        <v>470</v>
      </c>
      <c r="E491" s="232">
        <f t="shared" si="9"/>
        <v>0</v>
      </c>
      <c r="F491" s="240"/>
      <c r="G491" s="239"/>
    </row>
    <row r="492" s="215" customFormat="1" ht="21" hidden="1" customHeight="1" spans="1:7">
      <c r="A492" s="229">
        <v>216</v>
      </c>
      <c r="B492" s="205"/>
      <c r="C492" s="205"/>
      <c r="D492" s="234" t="s">
        <v>471</v>
      </c>
      <c r="E492" s="232">
        <f t="shared" si="9"/>
        <v>0</v>
      </c>
      <c r="F492" s="232">
        <f>F493+F497+F499</f>
        <v>0</v>
      </c>
      <c r="G492" s="233">
        <f>G493+G497+G499</f>
        <v>0</v>
      </c>
    </row>
    <row r="493" s="9" customFormat="1" ht="21" hidden="1" customHeight="1" spans="1:7">
      <c r="A493" s="229"/>
      <c r="B493" s="230">
        <v>2</v>
      </c>
      <c r="C493" s="230"/>
      <c r="D493" s="236" t="s">
        <v>472</v>
      </c>
      <c r="E493" s="232">
        <f t="shared" si="9"/>
        <v>0</v>
      </c>
      <c r="F493" s="237">
        <f>F494+F495+F496</f>
        <v>0</v>
      </c>
      <c r="G493" s="238">
        <f>G494+G495+G496</f>
        <v>0</v>
      </c>
    </row>
    <row r="494" s="9" customFormat="1" ht="21" hidden="1" customHeight="1" spans="1:7">
      <c r="A494" s="229"/>
      <c r="B494" s="230"/>
      <c r="C494" s="230">
        <v>1</v>
      </c>
      <c r="D494" s="236" t="s">
        <v>98</v>
      </c>
      <c r="E494" s="232">
        <f t="shared" si="9"/>
        <v>0</v>
      </c>
      <c r="F494" s="240"/>
      <c r="G494" s="239"/>
    </row>
    <row r="495" s="9" customFormat="1" ht="21" hidden="1" customHeight="1" spans="1:7">
      <c r="A495" s="229"/>
      <c r="B495" s="230"/>
      <c r="C495" s="230">
        <v>2</v>
      </c>
      <c r="D495" s="236" t="s">
        <v>99</v>
      </c>
      <c r="E495" s="232">
        <f t="shared" si="9"/>
        <v>0</v>
      </c>
      <c r="F495" s="240"/>
      <c r="G495" s="239"/>
    </row>
    <row r="496" s="9" customFormat="1" ht="21" hidden="1" customHeight="1" spans="1:7">
      <c r="A496" s="229"/>
      <c r="B496" s="230"/>
      <c r="C496" s="230">
        <v>99</v>
      </c>
      <c r="D496" s="241" t="s">
        <v>538</v>
      </c>
      <c r="E496" s="232">
        <f t="shared" si="9"/>
        <v>0</v>
      </c>
      <c r="F496" s="240"/>
      <c r="G496" s="239"/>
    </row>
    <row r="497" s="9" customFormat="1" ht="21" hidden="1" customHeight="1" spans="1:7">
      <c r="A497" s="229"/>
      <c r="B497" s="230">
        <v>5</v>
      </c>
      <c r="C497" s="230"/>
      <c r="D497" s="236" t="s">
        <v>474</v>
      </c>
      <c r="E497" s="232">
        <f t="shared" si="9"/>
        <v>0</v>
      </c>
      <c r="F497" s="237">
        <f>F498</f>
        <v>0</v>
      </c>
      <c r="G497" s="238">
        <f>G498</f>
        <v>0</v>
      </c>
    </row>
    <row r="498" s="9" customFormat="1" ht="21" hidden="1" customHeight="1" spans="1:7">
      <c r="A498" s="229"/>
      <c r="B498" s="230"/>
      <c r="C498" s="230">
        <v>1</v>
      </c>
      <c r="D498" s="236" t="s">
        <v>98</v>
      </c>
      <c r="E498" s="232">
        <f t="shared" si="9"/>
        <v>0</v>
      </c>
      <c r="F498" s="240"/>
      <c r="G498" s="239"/>
    </row>
    <row r="499" s="9" customFormat="1" ht="21" hidden="1" customHeight="1" spans="1:7">
      <c r="A499" s="229"/>
      <c r="B499" s="230">
        <v>99</v>
      </c>
      <c r="C499" s="230"/>
      <c r="D499" s="236" t="s">
        <v>475</v>
      </c>
      <c r="E499" s="232">
        <f t="shared" si="9"/>
        <v>0</v>
      </c>
      <c r="F499" s="237">
        <f>F500</f>
        <v>0</v>
      </c>
      <c r="G499" s="238">
        <f>G500</f>
        <v>0</v>
      </c>
    </row>
    <row r="500" s="9" customFormat="1" ht="21" hidden="1" customHeight="1" spans="1:7">
      <c r="A500" s="229"/>
      <c r="B500" s="230"/>
      <c r="C500" s="230">
        <v>99</v>
      </c>
      <c r="D500" s="236" t="s">
        <v>476</v>
      </c>
      <c r="E500" s="232">
        <f t="shared" si="9"/>
        <v>0</v>
      </c>
      <c r="F500" s="240"/>
      <c r="G500" s="239"/>
    </row>
    <row r="501" s="9" customFormat="1" ht="21" hidden="1" customHeight="1" spans="1:7">
      <c r="A501" s="229">
        <v>220</v>
      </c>
      <c r="B501" s="230"/>
      <c r="C501" s="230"/>
      <c r="D501" s="234" t="s">
        <v>477</v>
      </c>
      <c r="E501" s="232">
        <f t="shared" si="9"/>
        <v>0</v>
      </c>
      <c r="F501" s="232">
        <f>F502+F509+F512</f>
        <v>0</v>
      </c>
      <c r="G501" s="233">
        <f>G502+G509+G512</f>
        <v>0</v>
      </c>
    </row>
    <row r="502" s="9" customFormat="1" ht="21" hidden="1" customHeight="1" spans="1:7">
      <c r="A502" s="229"/>
      <c r="B502" s="230">
        <v>1</v>
      </c>
      <c r="C502" s="230"/>
      <c r="D502" s="236" t="s">
        <v>478</v>
      </c>
      <c r="E502" s="232">
        <f t="shared" si="9"/>
        <v>0</v>
      </c>
      <c r="F502" s="237">
        <f>SUM(F503:F508)</f>
        <v>0</v>
      </c>
      <c r="G502" s="238">
        <f>SUM(G503:G508)</f>
        <v>0</v>
      </c>
    </row>
    <row r="503" s="9" customFormat="1" ht="21" hidden="1" customHeight="1" spans="1:7">
      <c r="A503" s="229"/>
      <c r="B503" s="230"/>
      <c r="C503" s="230">
        <v>1</v>
      </c>
      <c r="D503" s="236" t="s">
        <v>98</v>
      </c>
      <c r="E503" s="232">
        <f t="shared" si="9"/>
        <v>0</v>
      </c>
      <c r="F503" s="240"/>
      <c r="G503" s="239"/>
    </row>
    <row r="504" s="9" customFormat="1" ht="21" hidden="1" customHeight="1" spans="1:7">
      <c r="A504" s="229"/>
      <c r="B504" s="230"/>
      <c r="C504" s="230">
        <v>2</v>
      </c>
      <c r="D504" s="236" t="s">
        <v>298</v>
      </c>
      <c r="E504" s="232">
        <f t="shared" si="9"/>
        <v>0</v>
      </c>
      <c r="F504" s="240"/>
      <c r="G504" s="239"/>
    </row>
    <row r="505" s="9" customFormat="1" ht="21" hidden="1" customHeight="1" spans="1:7">
      <c r="A505" s="229"/>
      <c r="B505" s="230"/>
      <c r="C505" s="230">
        <v>12</v>
      </c>
      <c r="D505" s="236" t="s">
        <v>479</v>
      </c>
      <c r="E505" s="232">
        <f t="shared" si="9"/>
        <v>0</v>
      </c>
      <c r="F505" s="240"/>
      <c r="G505" s="239"/>
    </row>
    <row r="506" s="9" customFormat="1" ht="21" hidden="1" customHeight="1" spans="1:7">
      <c r="A506" s="229"/>
      <c r="B506" s="230"/>
      <c r="C506" s="230">
        <v>4</v>
      </c>
      <c r="D506" s="236" t="s">
        <v>539</v>
      </c>
      <c r="E506" s="232">
        <f t="shared" si="9"/>
        <v>0</v>
      </c>
      <c r="F506" s="240"/>
      <c r="G506" s="239"/>
    </row>
    <row r="507" s="9" customFormat="1" ht="21" hidden="1" customHeight="1" spans="1:7">
      <c r="A507" s="229"/>
      <c r="B507" s="230"/>
      <c r="C507" s="230">
        <v>50</v>
      </c>
      <c r="D507" s="236" t="s">
        <v>136</v>
      </c>
      <c r="E507" s="232">
        <f t="shared" si="9"/>
        <v>0</v>
      </c>
      <c r="F507" s="240"/>
      <c r="G507" s="239"/>
    </row>
    <row r="508" s="9" customFormat="1" ht="21" hidden="1" customHeight="1" spans="1:7">
      <c r="A508" s="229"/>
      <c r="B508" s="230"/>
      <c r="C508" s="230">
        <v>99</v>
      </c>
      <c r="D508" s="236" t="s">
        <v>481</v>
      </c>
      <c r="E508" s="232">
        <f t="shared" si="9"/>
        <v>0</v>
      </c>
      <c r="F508" s="240"/>
      <c r="G508" s="239"/>
    </row>
    <row r="509" s="9" customFormat="1" ht="21" hidden="1" customHeight="1" spans="1:7">
      <c r="A509" s="229"/>
      <c r="B509" s="230">
        <v>4</v>
      </c>
      <c r="C509" s="230"/>
      <c r="D509" s="236" t="s">
        <v>482</v>
      </c>
      <c r="E509" s="232">
        <f t="shared" si="9"/>
        <v>0</v>
      </c>
      <c r="F509" s="237">
        <f>F510+F511</f>
        <v>0</v>
      </c>
      <c r="G509" s="238">
        <f>G510+G511</f>
        <v>0</v>
      </c>
    </row>
    <row r="510" s="9" customFormat="1" ht="21" hidden="1" customHeight="1" spans="1:7">
      <c r="A510" s="229"/>
      <c r="B510" s="230"/>
      <c r="C510" s="230">
        <v>1</v>
      </c>
      <c r="D510" s="236" t="s">
        <v>98</v>
      </c>
      <c r="E510" s="232">
        <f t="shared" si="9"/>
        <v>0</v>
      </c>
      <c r="F510" s="240"/>
      <c r="G510" s="239"/>
    </row>
    <row r="511" s="9" customFormat="1" ht="21" hidden="1" customHeight="1" spans="1:7">
      <c r="A511" s="229"/>
      <c r="B511" s="230"/>
      <c r="C511" s="230">
        <v>4</v>
      </c>
      <c r="D511" s="236" t="s">
        <v>483</v>
      </c>
      <c r="E511" s="232">
        <f t="shared" si="9"/>
        <v>0</v>
      </c>
      <c r="F511" s="240"/>
      <c r="G511" s="239"/>
    </row>
    <row r="512" s="9" customFormat="1" ht="21" hidden="1" customHeight="1" spans="1:7">
      <c r="A512" s="229"/>
      <c r="B512" s="230">
        <v>5</v>
      </c>
      <c r="C512" s="230"/>
      <c r="D512" s="236" t="s">
        <v>484</v>
      </c>
      <c r="E512" s="232">
        <f t="shared" si="9"/>
        <v>0</v>
      </c>
      <c r="F512" s="237">
        <f>SUM(F513:F516)</f>
        <v>0</v>
      </c>
      <c r="G512" s="238">
        <f>SUM(G513:G516)</f>
        <v>0</v>
      </c>
    </row>
    <row r="513" s="9" customFormat="1" ht="21" hidden="1" customHeight="1" spans="1:7">
      <c r="A513" s="229"/>
      <c r="B513" s="230"/>
      <c r="C513" s="230">
        <v>1</v>
      </c>
      <c r="D513" s="236" t="s">
        <v>98</v>
      </c>
      <c r="E513" s="232">
        <f t="shared" si="9"/>
        <v>0</v>
      </c>
      <c r="F513" s="240"/>
      <c r="G513" s="239"/>
    </row>
    <row r="514" s="9" customFormat="1" ht="21" hidden="1" customHeight="1" spans="1:7">
      <c r="A514" s="229"/>
      <c r="B514" s="230"/>
      <c r="C514" s="230">
        <v>2</v>
      </c>
      <c r="D514" s="236" t="s">
        <v>99</v>
      </c>
      <c r="E514" s="232">
        <f t="shared" ref="E514:E548" si="10">F514+G514</f>
        <v>0</v>
      </c>
      <c r="F514" s="240"/>
      <c r="G514" s="239"/>
    </row>
    <row r="515" s="9" customFormat="1" ht="21" hidden="1" customHeight="1" spans="1:7">
      <c r="A515" s="229"/>
      <c r="B515" s="230"/>
      <c r="C515" s="230">
        <v>9</v>
      </c>
      <c r="D515" s="236" t="s">
        <v>485</v>
      </c>
      <c r="E515" s="232">
        <f t="shared" si="10"/>
        <v>0</v>
      </c>
      <c r="F515" s="240"/>
      <c r="G515" s="239"/>
    </row>
    <row r="516" s="9" customFormat="1" ht="21" hidden="1" customHeight="1" spans="1:7">
      <c r="A516" s="229"/>
      <c r="B516" s="230"/>
      <c r="C516" s="230">
        <v>10</v>
      </c>
      <c r="D516" s="236" t="s">
        <v>486</v>
      </c>
      <c r="E516" s="232">
        <f t="shared" si="10"/>
        <v>0</v>
      </c>
      <c r="F516" s="240"/>
      <c r="G516" s="239"/>
    </row>
    <row r="517" s="9" customFormat="1" ht="21" customHeight="1" spans="1:7">
      <c r="A517" s="229">
        <v>221</v>
      </c>
      <c r="B517" s="230"/>
      <c r="C517" s="230"/>
      <c r="D517" s="234" t="s">
        <v>487</v>
      </c>
      <c r="E517" s="232">
        <f t="shared" si="10"/>
        <v>220.140065</v>
      </c>
      <c r="F517" s="237">
        <f>F518+F521</f>
        <v>0</v>
      </c>
      <c r="G517" s="238">
        <f>G518+G521</f>
        <v>220.140065</v>
      </c>
    </row>
    <row r="518" s="9" customFormat="1" ht="21" customHeight="1" spans="1:7">
      <c r="A518" s="229"/>
      <c r="B518" s="230">
        <v>1</v>
      </c>
      <c r="C518" s="230"/>
      <c r="D518" s="236" t="s">
        <v>488</v>
      </c>
      <c r="E518" s="232">
        <f t="shared" si="10"/>
        <v>220.140065</v>
      </c>
      <c r="F518" s="237">
        <f>SUM(F519:F520)</f>
        <v>0</v>
      </c>
      <c r="G518" s="238">
        <f>SUM(G519:G520)</f>
        <v>220.140065</v>
      </c>
    </row>
    <row r="519" s="9" customFormat="1" ht="21" hidden="1" customHeight="1" spans="1:7">
      <c r="A519" s="229"/>
      <c r="B519" s="230"/>
      <c r="C519" s="230">
        <v>8</v>
      </c>
      <c r="D519" s="236" t="s">
        <v>540</v>
      </c>
      <c r="E519" s="232">
        <f t="shared" si="10"/>
        <v>0</v>
      </c>
      <c r="F519" s="240"/>
      <c r="G519" s="239"/>
    </row>
    <row r="520" s="9" customFormat="1" ht="21" customHeight="1" spans="1:7">
      <c r="A520" s="229"/>
      <c r="B520" s="230"/>
      <c r="C520" s="230">
        <v>99</v>
      </c>
      <c r="D520" s="241" t="s">
        <v>541</v>
      </c>
      <c r="E520" s="232">
        <f t="shared" si="10"/>
        <v>220.140065</v>
      </c>
      <c r="F520" s="240"/>
      <c r="G520" s="239">
        <v>220.140065</v>
      </c>
    </row>
    <row r="521" s="9" customFormat="1" ht="21" hidden="1" customHeight="1" spans="1:7">
      <c r="A521" s="229"/>
      <c r="B521" s="230">
        <v>2</v>
      </c>
      <c r="C521" s="230"/>
      <c r="D521" s="236" t="s">
        <v>491</v>
      </c>
      <c r="E521" s="232">
        <f t="shared" si="10"/>
        <v>0</v>
      </c>
      <c r="F521" s="237">
        <f>F522</f>
        <v>0</v>
      </c>
      <c r="G521" s="238">
        <f>G522</f>
        <v>0</v>
      </c>
    </row>
    <row r="522" s="9" customFormat="1" ht="21" hidden="1" customHeight="1" spans="1:7">
      <c r="A522" s="229"/>
      <c r="B522" s="230"/>
      <c r="C522" s="230">
        <v>1</v>
      </c>
      <c r="D522" s="236" t="s">
        <v>492</v>
      </c>
      <c r="E522" s="232">
        <f t="shared" si="10"/>
        <v>0</v>
      </c>
      <c r="F522" s="240"/>
      <c r="G522" s="239"/>
    </row>
    <row r="523" s="9" customFormat="1" ht="21" hidden="1" customHeight="1" spans="1:7">
      <c r="A523" s="229">
        <v>222</v>
      </c>
      <c r="B523" s="230"/>
      <c r="C523" s="230"/>
      <c r="D523" s="234" t="s">
        <v>493</v>
      </c>
      <c r="E523" s="232">
        <f t="shared" si="10"/>
        <v>0</v>
      </c>
      <c r="F523" s="237">
        <f>F524+F528</f>
        <v>0</v>
      </c>
      <c r="G523" s="238">
        <f>G524+G528</f>
        <v>0</v>
      </c>
    </row>
    <row r="524" s="9" customFormat="1" ht="21" hidden="1" customHeight="1" spans="1:7">
      <c r="A524" s="229"/>
      <c r="B524" s="230">
        <v>1</v>
      </c>
      <c r="C524" s="230"/>
      <c r="D524" s="236" t="s">
        <v>494</v>
      </c>
      <c r="E524" s="232">
        <f t="shared" si="10"/>
        <v>0</v>
      </c>
      <c r="F524" s="237">
        <f>SUM(F525:F527)</f>
        <v>0</v>
      </c>
      <c r="G524" s="238">
        <f>SUM(G525:G527)</f>
        <v>0</v>
      </c>
    </row>
    <row r="525" s="9" customFormat="1" ht="21" hidden="1" customHeight="1" spans="1:7">
      <c r="A525" s="229"/>
      <c r="B525" s="230"/>
      <c r="C525" s="230">
        <v>1</v>
      </c>
      <c r="D525" s="236" t="s">
        <v>98</v>
      </c>
      <c r="E525" s="232">
        <f t="shared" si="10"/>
        <v>0</v>
      </c>
      <c r="F525" s="240"/>
      <c r="G525" s="239"/>
    </row>
    <row r="526" s="9" customFormat="1" ht="21" hidden="1" customHeight="1" spans="1:7">
      <c r="A526" s="229"/>
      <c r="B526" s="230"/>
      <c r="C526" s="230">
        <v>2</v>
      </c>
      <c r="D526" s="236" t="s">
        <v>99</v>
      </c>
      <c r="E526" s="232">
        <f t="shared" si="10"/>
        <v>0</v>
      </c>
      <c r="F526" s="240"/>
      <c r="G526" s="239"/>
    </row>
    <row r="527" s="9" customFormat="1" ht="21" hidden="1" customHeight="1" spans="1:7">
      <c r="A527" s="229"/>
      <c r="B527" s="230"/>
      <c r="C527" s="230">
        <v>99</v>
      </c>
      <c r="D527" s="236" t="s">
        <v>495</v>
      </c>
      <c r="E527" s="232">
        <f t="shared" si="10"/>
        <v>0</v>
      </c>
      <c r="F527" s="240"/>
      <c r="G527" s="239"/>
    </row>
    <row r="528" s="9" customFormat="1" ht="21" hidden="1" customHeight="1" spans="1:7">
      <c r="A528" s="229"/>
      <c r="B528" s="230">
        <v>5</v>
      </c>
      <c r="C528" s="230"/>
      <c r="D528" s="236" t="s">
        <v>496</v>
      </c>
      <c r="E528" s="232">
        <f t="shared" si="10"/>
        <v>0</v>
      </c>
      <c r="F528" s="237">
        <f>F529</f>
        <v>0</v>
      </c>
      <c r="G528" s="238">
        <f>G529</f>
        <v>0</v>
      </c>
    </row>
    <row r="529" s="9" customFormat="1" ht="21" hidden="1" customHeight="1" spans="1:7">
      <c r="A529" s="229"/>
      <c r="B529" s="230"/>
      <c r="C529" s="230">
        <v>3</v>
      </c>
      <c r="D529" s="236" t="s">
        <v>497</v>
      </c>
      <c r="E529" s="232">
        <f t="shared" si="10"/>
        <v>0</v>
      </c>
      <c r="F529" s="240"/>
      <c r="G529" s="239"/>
    </row>
    <row r="530" s="9" customFormat="1" ht="21" customHeight="1" spans="1:7">
      <c r="A530" s="229">
        <v>224</v>
      </c>
      <c r="B530" s="230"/>
      <c r="C530" s="230"/>
      <c r="D530" s="234" t="s">
        <v>498</v>
      </c>
      <c r="E530" s="232">
        <f t="shared" si="10"/>
        <v>1059.5</v>
      </c>
      <c r="F530" s="237">
        <f>F531+F535</f>
        <v>1046</v>
      </c>
      <c r="G530" s="238">
        <f>G531+G535</f>
        <v>13.5</v>
      </c>
    </row>
    <row r="531" s="9" customFormat="1" ht="21" customHeight="1" spans="1:7">
      <c r="A531" s="229"/>
      <c r="B531" s="230">
        <v>1</v>
      </c>
      <c r="C531" s="230"/>
      <c r="D531" s="236" t="s">
        <v>499</v>
      </c>
      <c r="E531" s="232">
        <f t="shared" si="10"/>
        <v>13.5</v>
      </c>
      <c r="F531" s="237">
        <f>F532+F533+F534</f>
        <v>0</v>
      </c>
      <c r="G531" s="238">
        <f>G532+G533+G534</f>
        <v>13.5</v>
      </c>
    </row>
    <row r="532" s="214" customFormat="1" ht="21" hidden="1" customHeight="1" spans="1:7">
      <c r="A532" s="229"/>
      <c r="B532" s="230"/>
      <c r="C532" s="230">
        <v>1</v>
      </c>
      <c r="D532" s="236" t="s">
        <v>98</v>
      </c>
      <c r="E532" s="232">
        <f t="shared" si="10"/>
        <v>0</v>
      </c>
      <c r="F532" s="237"/>
      <c r="G532" s="239"/>
    </row>
    <row r="533" s="9" customFormat="1" ht="21" customHeight="1" spans="1:7">
      <c r="A533" s="229"/>
      <c r="B533" s="230"/>
      <c r="C533" s="230">
        <v>2</v>
      </c>
      <c r="D533" s="236" t="s">
        <v>99</v>
      </c>
      <c r="E533" s="232">
        <f t="shared" si="10"/>
        <v>13.5</v>
      </c>
      <c r="F533" s="240"/>
      <c r="G533" s="239">
        <v>13.5</v>
      </c>
    </row>
    <row r="534" s="9" customFormat="1" ht="21" hidden="1" customHeight="1" spans="1:7">
      <c r="A534" s="229"/>
      <c r="B534" s="230"/>
      <c r="C534" s="230">
        <v>99</v>
      </c>
      <c r="D534" s="236" t="s">
        <v>500</v>
      </c>
      <c r="E534" s="232">
        <f t="shared" si="10"/>
        <v>0</v>
      </c>
      <c r="F534" s="240"/>
      <c r="G534" s="239"/>
    </row>
    <row r="535" s="9" customFormat="1" ht="21" customHeight="1" spans="1:7">
      <c r="A535" s="229"/>
      <c r="B535" s="230">
        <v>2</v>
      </c>
      <c r="C535" s="230"/>
      <c r="D535" s="236" t="s">
        <v>501</v>
      </c>
      <c r="E535" s="232">
        <f t="shared" si="10"/>
        <v>1046</v>
      </c>
      <c r="F535" s="237">
        <f>F536</f>
        <v>1046</v>
      </c>
      <c r="G535" s="238">
        <f>G536</f>
        <v>0</v>
      </c>
    </row>
    <row r="536" s="9" customFormat="1" ht="21" customHeight="1" spans="1:7">
      <c r="A536" s="229"/>
      <c r="B536" s="230"/>
      <c r="C536" s="230">
        <v>4</v>
      </c>
      <c r="D536" s="236" t="s">
        <v>502</v>
      </c>
      <c r="E536" s="232">
        <f t="shared" si="10"/>
        <v>1046</v>
      </c>
      <c r="F536" s="240">
        <v>1046</v>
      </c>
      <c r="G536" s="239"/>
    </row>
    <row r="537" s="9" customFormat="1" ht="21" customHeight="1" spans="1:7">
      <c r="A537" s="229">
        <v>227</v>
      </c>
      <c r="B537" s="230"/>
      <c r="C537" s="230"/>
      <c r="D537" s="234" t="s">
        <v>503</v>
      </c>
      <c r="E537" s="232">
        <f t="shared" si="10"/>
        <v>3000</v>
      </c>
      <c r="F537" s="232">
        <f>F538</f>
        <v>3000</v>
      </c>
      <c r="G537" s="233">
        <f>G538+G539</f>
        <v>0</v>
      </c>
    </row>
    <row r="538" s="9" customFormat="1" ht="21" customHeight="1" spans="1:7">
      <c r="A538" s="229"/>
      <c r="B538" s="230"/>
      <c r="C538" s="230"/>
      <c r="D538" s="236" t="s">
        <v>504</v>
      </c>
      <c r="E538" s="232">
        <f t="shared" si="10"/>
        <v>3000</v>
      </c>
      <c r="F538" s="237">
        <f>F539</f>
        <v>3000</v>
      </c>
      <c r="G538" s="238">
        <f>G539</f>
        <v>0</v>
      </c>
    </row>
    <row r="539" s="9" customFormat="1" ht="21" customHeight="1" spans="1:7">
      <c r="A539" s="229"/>
      <c r="B539" s="230"/>
      <c r="C539" s="230"/>
      <c r="D539" s="236" t="s">
        <v>505</v>
      </c>
      <c r="E539" s="232">
        <f t="shared" si="10"/>
        <v>3000</v>
      </c>
      <c r="F539" s="237">
        <v>3000</v>
      </c>
      <c r="G539" s="238"/>
    </row>
    <row r="540" s="9" customFormat="1" ht="21" hidden="1" customHeight="1" spans="1:7">
      <c r="A540" s="229">
        <v>228</v>
      </c>
      <c r="B540" s="230"/>
      <c r="C540" s="230"/>
      <c r="D540" s="234" t="s">
        <v>506</v>
      </c>
      <c r="E540" s="232">
        <f t="shared" si="10"/>
        <v>0</v>
      </c>
      <c r="F540" s="237">
        <f>F541</f>
        <v>0</v>
      </c>
      <c r="G540" s="238">
        <f>G541</f>
        <v>0</v>
      </c>
    </row>
    <row r="541" s="9" customFormat="1" ht="21" hidden="1" customHeight="1" spans="1:7">
      <c r="A541" s="229"/>
      <c r="B541" s="230">
        <v>8</v>
      </c>
      <c r="C541" s="230"/>
      <c r="D541" s="236" t="s">
        <v>507</v>
      </c>
      <c r="E541" s="232">
        <f t="shared" si="10"/>
        <v>0</v>
      </c>
      <c r="F541" s="237">
        <f>F542</f>
        <v>0</v>
      </c>
      <c r="G541" s="238">
        <f>G542</f>
        <v>0</v>
      </c>
    </row>
    <row r="542" s="9" customFormat="1" ht="21" hidden="1" customHeight="1" spans="1:7">
      <c r="A542" s="229"/>
      <c r="B542" s="230"/>
      <c r="C542" s="230"/>
      <c r="D542" s="236" t="s">
        <v>508</v>
      </c>
      <c r="E542" s="232">
        <f t="shared" si="10"/>
        <v>0</v>
      </c>
      <c r="F542" s="240"/>
      <c r="G542" s="239"/>
    </row>
    <row r="543" s="9" customFormat="1" ht="21" hidden="1" customHeight="1" spans="1:7">
      <c r="A543" s="229">
        <v>229</v>
      </c>
      <c r="B543" s="230"/>
      <c r="C543" s="230"/>
      <c r="D543" s="234" t="s">
        <v>509</v>
      </c>
      <c r="E543" s="232">
        <f t="shared" si="10"/>
        <v>0</v>
      </c>
      <c r="F543" s="232">
        <f>F544+F546</f>
        <v>0</v>
      </c>
      <c r="G543" s="233">
        <f>G544+G546</f>
        <v>0</v>
      </c>
    </row>
    <row r="544" s="9" customFormat="1" ht="21" hidden="1" customHeight="1" spans="1:7">
      <c r="A544" s="229"/>
      <c r="B544" s="230">
        <v>2</v>
      </c>
      <c r="C544" s="230"/>
      <c r="D544" s="236" t="s">
        <v>510</v>
      </c>
      <c r="E544" s="232">
        <f t="shared" si="10"/>
        <v>0</v>
      </c>
      <c r="F544" s="237">
        <f>F545</f>
        <v>0</v>
      </c>
      <c r="G544" s="238">
        <f>G545</f>
        <v>0</v>
      </c>
    </row>
    <row r="545" s="9" customFormat="1" ht="21" hidden="1" customHeight="1" spans="1:7">
      <c r="A545" s="229"/>
      <c r="B545" s="230"/>
      <c r="C545" s="230">
        <v>1</v>
      </c>
      <c r="D545" s="236" t="s">
        <v>511</v>
      </c>
      <c r="E545" s="232">
        <f t="shared" si="10"/>
        <v>0</v>
      </c>
      <c r="F545" s="237"/>
      <c r="G545" s="238"/>
    </row>
    <row r="546" s="9" customFormat="1" ht="21" hidden="1" customHeight="1" spans="1:7">
      <c r="A546" s="229"/>
      <c r="B546" s="230">
        <v>99</v>
      </c>
      <c r="C546" s="230">
        <v>9</v>
      </c>
      <c r="D546" s="236" t="s">
        <v>512</v>
      </c>
      <c r="E546" s="232">
        <f t="shared" si="10"/>
        <v>0</v>
      </c>
      <c r="F546" s="237"/>
      <c r="G546" s="239"/>
    </row>
    <row r="547" s="9" customFormat="1" ht="21" customHeight="1" spans="1:7">
      <c r="A547" s="229">
        <v>232</v>
      </c>
      <c r="B547" s="230"/>
      <c r="C547" s="230"/>
      <c r="D547" s="234" t="s">
        <v>513</v>
      </c>
      <c r="E547" s="232">
        <f t="shared" si="10"/>
        <v>4399</v>
      </c>
      <c r="F547" s="232">
        <f>F548</f>
        <v>0</v>
      </c>
      <c r="G547" s="233">
        <f>G548</f>
        <v>4399</v>
      </c>
    </row>
    <row r="548" s="9" customFormat="1" ht="21" customHeight="1" spans="1:7">
      <c r="A548" s="245"/>
      <c r="B548" s="246">
        <v>3</v>
      </c>
      <c r="C548" s="246">
        <v>1</v>
      </c>
      <c r="D548" s="247" t="s">
        <v>514</v>
      </c>
      <c r="E548" s="248">
        <f t="shared" si="10"/>
        <v>4399</v>
      </c>
      <c r="F548" s="249"/>
      <c r="G548" s="250">
        <v>4399</v>
      </c>
    </row>
    <row r="549" s="9" customFormat="1" hidden="1" spans="1:7">
      <c r="A549" s="214"/>
      <c r="B549" s="214"/>
      <c r="C549" s="214"/>
      <c r="D549" s="216"/>
      <c r="E549" s="214"/>
      <c r="F549" s="214"/>
      <c r="G549" s="214"/>
    </row>
    <row r="550" s="9" customFormat="1" hidden="1" spans="1:7">
      <c r="A550" s="214"/>
      <c r="B550" s="214"/>
      <c r="C550" s="214"/>
      <c r="D550" s="216"/>
      <c r="E550" s="214"/>
      <c r="F550" s="214"/>
      <c r="G550" s="214"/>
    </row>
    <row r="551" s="9" customFormat="1" hidden="1" spans="1:7">
      <c r="A551" s="214"/>
      <c r="B551" s="214"/>
      <c r="C551" s="214"/>
      <c r="D551" s="216"/>
      <c r="E551" s="214"/>
      <c r="F551" s="214"/>
      <c r="G551" s="214"/>
    </row>
    <row r="552" s="9" customFormat="1" hidden="1" spans="1:7">
      <c r="A552" s="214"/>
      <c r="B552" s="214"/>
      <c r="C552" s="214"/>
      <c r="D552" s="216"/>
      <c r="E552" s="214"/>
      <c r="F552" s="214"/>
      <c r="G552" s="214"/>
    </row>
    <row r="553" s="9" customFormat="1" hidden="1" spans="1:7">
      <c r="A553" s="214"/>
      <c r="B553" s="214"/>
      <c r="C553" s="214"/>
      <c r="D553" s="216"/>
      <c r="E553" s="214"/>
      <c r="F553" s="214"/>
      <c r="G553" s="214"/>
    </row>
    <row r="554" s="9" customFormat="1" hidden="1" spans="1:7">
      <c r="A554" s="214"/>
      <c r="B554" s="214"/>
      <c r="C554" s="214"/>
      <c r="D554" s="216"/>
      <c r="E554" s="214"/>
      <c r="F554" s="214"/>
      <c r="G554" s="214"/>
    </row>
    <row r="555" s="9" customFormat="1" hidden="1" spans="1:7">
      <c r="A555" s="214"/>
      <c r="B555" s="214"/>
      <c r="C555" s="214"/>
      <c r="D555" s="216"/>
      <c r="E555" s="214"/>
      <c r="F555" s="214"/>
      <c r="G555" s="214"/>
    </row>
    <row r="556" s="9" customFormat="1" hidden="1" spans="1:7">
      <c r="A556" s="214"/>
      <c r="B556" s="214"/>
      <c r="C556" s="214"/>
      <c r="D556" s="216"/>
      <c r="E556" s="214"/>
      <c r="F556" s="214"/>
      <c r="G556" s="214"/>
    </row>
    <row r="557" s="9" customFormat="1" hidden="1" spans="1:7">
      <c r="A557" s="214"/>
      <c r="B557" s="214"/>
      <c r="C557" s="214"/>
      <c r="D557" s="216"/>
      <c r="E557" s="214"/>
      <c r="F557" s="214"/>
      <c r="G557" s="214"/>
    </row>
    <row r="558" s="9" customFormat="1" hidden="1" spans="1:7">
      <c r="A558" s="214"/>
      <c r="B558" s="214"/>
      <c r="C558" s="214"/>
      <c r="D558" s="216"/>
      <c r="E558" s="214"/>
      <c r="F558" s="214"/>
      <c r="G558" s="214"/>
    </row>
    <row r="559" s="9" customFormat="1" hidden="1" spans="1:7">
      <c r="A559" s="214"/>
      <c r="B559" s="214"/>
      <c r="C559" s="214"/>
      <c r="D559" s="216"/>
      <c r="E559" s="214"/>
      <c r="F559" s="214"/>
      <c r="G559" s="214"/>
    </row>
    <row r="560" s="9" customFormat="1" hidden="1" spans="1:7">
      <c r="A560" s="214"/>
      <c r="B560" s="214"/>
      <c r="C560" s="214"/>
      <c r="D560" s="216"/>
      <c r="E560" s="214"/>
      <c r="F560" s="214"/>
      <c r="G560" s="214"/>
    </row>
    <row r="561" s="9" customFormat="1" hidden="1" spans="1:7">
      <c r="A561" s="214"/>
      <c r="B561" s="214"/>
      <c r="C561" s="214"/>
      <c r="D561" s="216"/>
      <c r="E561" s="214"/>
      <c r="F561" s="214"/>
      <c r="G561" s="214"/>
    </row>
    <row r="562" s="9" customFormat="1" hidden="1" spans="1:7">
      <c r="A562" s="214"/>
      <c r="B562" s="214"/>
      <c r="C562" s="214"/>
      <c r="D562" s="216"/>
      <c r="E562" s="214"/>
      <c r="F562" s="214"/>
      <c r="G562" s="214"/>
    </row>
    <row r="563" s="9" customFormat="1" hidden="1" spans="1:7">
      <c r="A563" s="214"/>
      <c r="B563" s="214"/>
      <c r="C563" s="214"/>
      <c r="D563" s="216"/>
      <c r="E563" s="214"/>
      <c r="F563" s="214"/>
      <c r="G563" s="214"/>
    </row>
    <row r="564" s="9" customFormat="1" hidden="1" spans="1:7">
      <c r="A564" s="214"/>
      <c r="B564" s="214"/>
      <c r="C564" s="214"/>
      <c r="D564" s="216"/>
      <c r="E564" s="214"/>
      <c r="F564" s="214"/>
      <c r="G564" s="214"/>
    </row>
    <row r="565" s="9" customFormat="1" hidden="1" spans="1:7">
      <c r="A565" s="214"/>
      <c r="B565" s="214"/>
      <c r="C565" s="214"/>
      <c r="D565" s="216"/>
      <c r="E565" s="214"/>
      <c r="F565" s="214"/>
      <c r="G565" s="214"/>
    </row>
    <row r="566" s="9" customFormat="1" hidden="1" spans="1:7">
      <c r="A566" s="214"/>
      <c r="B566" s="214"/>
      <c r="C566" s="214"/>
      <c r="D566" s="216"/>
      <c r="E566" s="214"/>
      <c r="F566" s="214"/>
      <c r="G566" s="214"/>
    </row>
    <row r="567" s="9" customFormat="1" hidden="1" spans="1:7">
      <c r="A567" s="214"/>
      <c r="B567" s="214"/>
      <c r="C567" s="214"/>
      <c r="D567" s="216"/>
      <c r="E567" s="214"/>
      <c r="F567" s="214"/>
      <c r="G567" s="214"/>
    </row>
    <row r="568" s="9" customFormat="1" hidden="1" spans="1:7">
      <c r="A568" s="214"/>
      <c r="B568" s="214"/>
      <c r="C568" s="214"/>
      <c r="D568" s="216"/>
      <c r="E568" s="214"/>
      <c r="F568" s="214"/>
      <c r="G568" s="214"/>
    </row>
    <row r="569" s="9" customFormat="1" hidden="1" spans="1:7">
      <c r="A569" s="214"/>
      <c r="B569" s="214"/>
      <c r="C569" s="214"/>
      <c r="D569" s="216"/>
      <c r="E569" s="214"/>
      <c r="F569" s="214"/>
      <c r="G569" s="214"/>
    </row>
    <row r="570" s="9" customFormat="1" hidden="1" spans="1:7">
      <c r="A570" s="214"/>
      <c r="B570" s="214"/>
      <c r="C570" s="214"/>
      <c r="D570" s="216"/>
      <c r="E570" s="214"/>
      <c r="F570" s="214"/>
      <c r="G570" s="214"/>
    </row>
    <row r="571" s="9" customFormat="1" hidden="1" spans="1:7">
      <c r="A571" s="214"/>
      <c r="B571" s="214"/>
      <c r="C571" s="214"/>
      <c r="D571" s="216"/>
      <c r="E571" s="214"/>
      <c r="F571" s="214"/>
      <c r="G571" s="214"/>
    </row>
    <row r="572" s="9" customFormat="1" hidden="1" spans="1:7">
      <c r="A572" s="214"/>
      <c r="B572" s="214"/>
      <c r="C572" s="214"/>
      <c r="D572" s="216"/>
      <c r="E572" s="214"/>
      <c r="F572" s="214"/>
      <c r="G572" s="214"/>
    </row>
    <row r="573" s="9" customFormat="1" hidden="1" spans="1:7">
      <c r="A573" s="214"/>
      <c r="B573" s="214"/>
      <c r="C573" s="214"/>
      <c r="D573" s="216"/>
      <c r="E573" s="214"/>
      <c r="F573" s="214"/>
      <c r="G573" s="214"/>
    </row>
    <row r="574" s="9" customFormat="1" hidden="1" spans="1:7">
      <c r="A574" s="214"/>
      <c r="B574" s="214"/>
      <c r="C574" s="214"/>
      <c r="D574" s="216"/>
      <c r="E574" s="214"/>
      <c r="F574" s="214"/>
      <c r="G574" s="214"/>
    </row>
    <row r="575" s="9" customFormat="1" hidden="1" spans="1:7">
      <c r="A575" s="214"/>
      <c r="B575" s="214"/>
      <c r="C575" s="214"/>
      <c r="D575" s="216"/>
      <c r="E575" s="214"/>
      <c r="F575" s="214"/>
      <c r="G575" s="214"/>
    </row>
    <row r="576" s="9" customFormat="1" hidden="1" spans="1:7">
      <c r="A576" s="214"/>
      <c r="B576" s="214"/>
      <c r="C576" s="214"/>
      <c r="D576" s="216"/>
      <c r="E576" s="214"/>
      <c r="F576" s="214"/>
      <c r="G576" s="214"/>
    </row>
    <row r="577" s="9" customFormat="1" hidden="1" spans="1:7">
      <c r="A577" s="214"/>
      <c r="B577" s="214"/>
      <c r="C577" s="214"/>
      <c r="D577" s="216"/>
      <c r="E577" s="214"/>
      <c r="F577" s="214"/>
      <c r="G577" s="214"/>
    </row>
    <row r="578" s="9" customFormat="1" hidden="1" spans="1:7">
      <c r="A578" s="214"/>
      <c r="B578" s="214"/>
      <c r="C578" s="214"/>
      <c r="D578" s="216"/>
      <c r="E578" s="214"/>
      <c r="F578" s="214"/>
      <c r="G578" s="214"/>
    </row>
    <row r="579" s="9" customFormat="1" hidden="1" spans="1:7">
      <c r="A579" s="214"/>
      <c r="B579" s="214"/>
      <c r="C579" s="214"/>
      <c r="D579" s="216"/>
      <c r="E579" s="214"/>
      <c r="F579" s="214"/>
      <c r="G579" s="214"/>
    </row>
    <row r="580" s="9" customFormat="1" hidden="1" spans="1:7">
      <c r="A580" s="214"/>
      <c r="B580" s="214"/>
      <c r="C580" s="214"/>
      <c r="D580" s="216"/>
      <c r="E580" s="214"/>
      <c r="F580" s="214"/>
      <c r="G580" s="214"/>
    </row>
    <row r="581" s="9" customFormat="1" hidden="1" spans="1:7">
      <c r="A581" s="214"/>
      <c r="B581" s="214"/>
      <c r="C581" s="214"/>
      <c r="D581" s="216"/>
      <c r="E581" s="214"/>
      <c r="F581" s="214"/>
      <c r="G581" s="214"/>
    </row>
    <row r="582" s="9" customFormat="1" hidden="1" spans="1:7">
      <c r="A582" s="214"/>
      <c r="B582" s="214"/>
      <c r="C582" s="214"/>
      <c r="D582" s="216"/>
      <c r="E582" s="214"/>
      <c r="F582" s="214"/>
      <c r="G582" s="214"/>
    </row>
    <row r="583" s="9" customFormat="1" hidden="1" spans="1:7">
      <c r="A583" s="214"/>
      <c r="B583" s="214"/>
      <c r="C583" s="214"/>
      <c r="D583" s="216"/>
      <c r="E583" s="214"/>
      <c r="F583" s="214"/>
      <c r="G583" s="214"/>
    </row>
    <row r="584" s="9" customFormat="1" hidden="1" spans="1:7">
      <c r="A584" s="214"/>
      <c r="B584" s="214"/>
      <c r="C584" s="214"/>
      <c r="D584" s="216"/>
      <c r="E584" s="214"/>
      <c r="F584" s="214"/>
      <c r="G584" s="214"/>
    </row>
    <row r="585" s="9" customFormat="1" hidden="1" spans="1:7">
      <c r="A585" s="214"/>
      <c r="B585" s="214"/>
      <c r="C585" s="214"/>
      <c r="D585" s="216"/>
      <c r="E585" s="214"/>
      <c r="F585" s="214"/>
      <c r="G585" s="214"/>
    </row>
    <row r="586" s="9" customFormat="1" hidden="1" spans="1:7">
      <c r="A586" s="214"/>
      <c r="B586" s="214"/>
      <c r="C586" s="214"/>
      <c r="D586" s="216"/>
      <c r="E586" s="214"/>
      <c r="F586" s="214"/>
      <c r="G586" s="214"/>
    </row>
    <row r="587" s="9" customFormat="1" hidden="1" spans="1:7">
      <c r="A587" s="214"/>
      <c r="B587" s="214"/>
      <c r="C587" s="214"/>
      <c r="D587" s="216"/>
      <c r="E587" s="214"/>
      <c r="F587" s="214"/>
      <c r="G587" s="214"/>
    </row>
    <row r="588" s="9" customFormat="1" hidden="1" spans="1:7">
      <c r="A588" s="214"/>
      <c r="B588" s="214"/>
      <c r="C588" s="214"/>
      <c r="D588" s="216"/>
      <c r="E588" s="214"/>
      <c r="F588" s="214"/>
      <c r="G588" s="214"/>
    </row>
    <row r="589" s="9" customFormat="1" hidden="1" spans="1:7">
      <c r="A589" s="214"/>
      <c r="B589" s="214"/>
      <c r="C589" s="214"/>
      <c r="D589" s="216"/>
      <c r="E589" s="214"/>
      <c r="F589" s="214"/>
      <c r="G589" s="214"/>
    </row>
    <row r="590" s="9" customFormat="1" hidden="1" spans="1:7">
      <c r="A590" s="214"/>
      <c r="B590" s="214"/>
      <c r="C590" s="214"/>
      <c r="D590" s="216"/>
      <c r="E590" s="214"/>
      <c r="F590" s="214"/>
      <c r="G590" s="214"/>
    </row>
  </sheetData>
  <autoFilter xmlns:etc="http://www.wps.cn/officeDocument/2017/etCustomData" ref="A7:G590" etc:filterBottomFollowUsedRange="0">
    <filterColumn colId="4">
      <filters>
        <filter val="200"/>
        <filter val="300"/>
        <filter val="400"/>
        <filter val="1000"/>
        <filter val="1800"/>
        <filter val="1900"/>
        <filter val="3000"/>
        <filter val="301"/>
        <filter val="2"/>
        <filter val="102"/>
        <filter val="403"/>
        <filter val="206"/>
        <filter val="208"/>
        <filter val="311"/>
        <filter val="12"/>
        <filter val="912"/>
        <filter val="4612"/>
        <filter val="40812"/>
        <filter val="113"/>
        <filter val="14"/>
        <filter val="314"/>
        <filter val="1014"/>
        <filter val="3414"/>
        <filter val="115"/>
        <filter val="16"/>
        <filter val="316"/>
        <filter val="7118"/>
        <filter val="120"/>
        <filter val="220"/>
        <filter val="2120"/>
        <filter val="4720"/>
        <filter val="21"/>
        <filter val="223"/>
        <filter val="224"/>
        <filter val="625"/>
        <filter val="326"/>
        <filter val="428"/>
        <filter val="131"/>
        <filter val="331"/>
        <filter val="32"/>
        <filter val="232"/>
        <filter val="732"/>
        <filter val="33"/>
        <filter val="5040"/>
        <filter val="1641"/>
        <filter val="11942"/>
        <filter val="2345"/>
        <filter val="1046"/>
        <filter val="3147"/>
        <filter val="6947"/>
        <filter val="50"/>
        <filter val="1050"/>
        <filter val="2150"/>
        <filter val="11650"/>
        <filter val="452"/>
        <filter val="53"/>
        <filter val="953"/>
        <filter val="255"/>
        <filter val="4857"/>
        <filter val="60"/>
        <filter val="260"/>
        <filter val="360"/>
        <filter val="1060"/>
        <filter val="61"/>
        <filter val="761"/>
        <filter val="662"/>
        <filter val="26463"/>
        <filter val="464"/>
        <filter val="565"/>
        <filter val="1365"/>
        <filter val="69"/>
        <filter val="70"/>
        <filter val="170"/>
        <filter val="370"/>
        <filter val="470"/>
        <filter val="570"/>
        <filter val="71"/>
        <filter val="1272"/>
        <filter val="26672"/>
        <filter val="275"/>
        <filter val="575"/>
        <filter val="775"/>
        <filter val="2375"/>
        <filter val="37975"/>
        <filter val="276"/>
        <filter val="83"/>
        <filter val="884"/>
        <filter val="185"/>
        <filter val="786"/>
        <filter val="1088"/>
        <filter val="989"/>
        <filter val="1389"/>
        <filter val="292"/>
        <filter val="1693"/>
        <filter val="3995"/>
        <filter val="196"/>
        <filter val="298"/>
        <filter val="4399"/>
      </filters>
    </filterColumn>
    <extLst/>
  </autoFilter>
  <mergeCells count="6">
    <mergeCell ref="A1:B1"/>
    <mergeCell ref="A2:G2"/>
    <mergeCell ref="D3:G3"/>
    <mergeCell ref="A4:C4"/>
    <mergeCell ref="E4:G4"/>
    <mergeCell ref="D4:D5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63"/>
  <sheetViews>
    <sheetView topLeftCell="A22" workbookViewId="0">
      <selection activeCell="D42" sqref="D42:D43"/>
    </sheetView>
  </sheetViews>
  <sheetFormatPr defaultColWidth="9" defaultRowHeight="15.75" outlineLevelCol="5"/>
  <cols>
    <col min="1" max="1" width="14.25" style="158" customWidth="1"/>
    <col min="2" max="2" width="28.25" style="158" customWidth="1"/>
    <col min="3" max="3" width="13.375" style="158" customWidth="1"/>
    <col min="4" max="4" width="13.25" style="158" customWidth="1"/>
    <col min="5" max="5" width="16.375" style="158" customWidth="1"/>
    <col min="6" max="16384" width="9" style="158"/>
  </cols>
  <sheetData>
    <row r="1" s="158" customFormat="1" ht="20.25" spans="1:6">
      <c r="A1" s="197" t="s">
        <v>542</v>
      </c>
    </row>
    <row r="2" s="158" customFormat="1" ht="39" customHeight="1" spans="1:6">
      <c r="A2" s="198" t="s">
        <v>543</v>
      </c>
      <c r="B2" s="199"/>
      <c r="C2" s="199"/>
      <c r="D2" s="198"/>
      <c r="E2" s="198"/>
    </row>
    <row r="3" s="158" customFormat="1" ht="24" customHeight="1" spans="1:6">
      <c r="A3" s="200" t="s">
        <v>544</v>
      </c>
      <c r="B3" s="200"/>
      <c r="C3" s="200"/>
      <c r="D3" s="200"/>
      <c r="E3" s="201" t="s">
        <v>545</v>
      </c>
    </row>
    <row r="4" s="158" customFormat="1" ht="24" customHeight="1" spans="1:6">
      <c r="A4" s="202" t="s">
        <v>546</v>
      </c>
      <c r="B4" s="203"/>
      <c r="C4" s="204" t="s">
        <v>547</v>
      </c>
      <c r="D4" s="204" t="s">
        <v>548</v>
      </c>
      <c r="E4" s="204" t="s">
        <v>549</v>
      </c>
    </row>
    <row r="5" s="158" customFormat="1" ht="24" customHeight="1" spans="1:6">
      <c r="A5" s="205" t="s">
        <v>550</v>
      </c>
      <c r="B5" s="205" t="s">
        <v>85</v>
      </c>
      <c r="C5" s="206"/>
      <c r="D5" s="206"/>
      <c r="E5" s="206"/>
    </row>
    <row r="6" s="158" customFormat="1" ht="21.95" customHeight="1" spans="1:6">
      <c r="A6" s="207"/>
      <c r="B6" s="208" t="s">
        <v>551</v>
      </c>
      <c r="C6" s="209">
        <f>D6+E6</f>
        <v>59038.848906</v>
      </c>
      <c r="D6" s="209">
        <f>D7+D41+D16</f>
        <v>56342.848906</v>
      </c>
      <c r="E6" s="209">
        <f>E7+E41+E16</f>
        <v>2696</v>
      </c>
    </row>
    <row r="7" s="158" customFormat="1" ht="21.95" customHeight="1" spans="1:6">
      <c r="A7" s="207">
        <v>301</v>
      </c>
      <c r="B7" s="208" t="s">
        <v>552</v>
      </c>
      <c r="C7" s="209">
        <f>D7+E7</f>
        <v>53281.892602</v>
      </c>
      <c r="D7" s="209">
        <f>D8+D9+D10+D11+D12+D13+D14+D15</f>
        <v>53281.892602</v>
      </c>
      <c r="E7" s="209"/>
    </row>
    <row r="8" s="158" customFormat="1" ht="21.95" customHeight="1" spans="1:6">
      <c r="A8" s="6">
        <v>30101</v>
      </c>
      <c r="B8" s="210" t="s">
        <v>553</v>
      </c>
      <c r="C8" s="209">
        <f t="shared" ref="C8:C30" si="0">D8+E8</f>
        <v>17228.4528</v>
      </c>
      <c r="D8" s="209">
        <v>17228.4528</v>
      </c>
      <c r="E8" s="209"/>
    </row>
    <row r="9" s="158" customFormat="1" ht="21.95" customHeight="1" spans="1:6">
      <c r="A9" s="6">
        <v>30102</v>
      </c>
      <c r="B9" s="210" t="s">
        <v>554</v>
      </c>
      <c r="C9" s="209">
        <f t="shared" si="0"/>
        <v>9199.650156</v>
      </c>
      <c r="D9" s="209">
        <v>9199.650156</v>
      </c>
      <c r="E9" s="209"/>
    </row>
    <row r="10" s="158" customFormat="1" ht="21.95" customHeight="1" spans="1:6">
      <c r="A10" s="6">
        <v>30103</v>
      </c>
      <c r="B10" s="210" t="s">
        <v>555</v>
      </c>
      <c r="C10" s="209">
        <f t="shared" si="0"/>
        <v>10962.2445</v>
      </c>
      <c r="D10" s="209">
        <v>10962.2445</v>
      </c>
      <c r="E10" s="209"/>
    </row>
    <row r="11" s="158" customFormat="1" ht="21.95" customHeight="1" spans="1:6">
      <c r="A11" s="6">
        <v>30108</v>
      </c>
      <c r="B11" s="210" t="s">
        <v>556</v>
      </c>
      <c r="C11" s="209">
        <f t="shared" si="0"/>
        <v>5426.531122</v>
      </c>
      <c r="D11" s="209">
        <v>5426.531122</v>
      </c>
      <c r="E11" s="209"/>
    </row>
    <row r="12" s="158" customFormat="1" ht="21.95" customHeight="1" spans="1:6">
      <c r="A12" s="6">
        <v>30110</v>
      </c>
      <c r="B12" s="210" t="s">
        <v>557</v>
      </c>
      <c r="C12" s="209">
        <f t="shared" si="0"/>
        <v>2960.624589</v>
      </c>
      <c r="D12" s="209">
        <v>2960.624589</v>
      </c>
      <c r="E12" s="209"/>
    </row>
    <row r="13" s="158" customFormat="1" ht="21.95" customHeight="1" spans="1:6">
      <c r="A13" s="6">
        <v>30112</v>
      </c>
      <c r="B13" s="210" t="s">
        <v>558</v>
      </c>
      <c r="C13" s="209">
        <f t="shared" si="0"/>
        <v>303.268317</v>
      </c>
      <c r="D13" s="209">
        <v>303.268317</v>
      </c>
      <c r="E13" s="209"/>
    </row>
    <row r="14" s="158" customFormat="1" ht="21.95" customHeight="1" spans="1:6">
      <c r="A14" s="6">
        <v>30113</v>
      </c>
      <c r="B14" s="210" t="s">
        <v>559</v>
      </c>
      <c r="C14" s="209">
        <f t="shared" si="0"/>
        <v>4297.184304</v>
      </c>
      <c r="D14" s="209">
        <v>4297.184304</v>
      </c>
      <c r="E14" s="209"/>
    </row>
    <row r="15" s="158" customFormat="1" ht="21.95" customHeight="1" spans="1:6">
      <c r="A15" s="6">
        <v>30199</v>
      </c>
      <c r="B15" s="210" t="s">
        <v>560</v>
      </c>
      <c r="C15" s="209">
        <f t="shared" si="0"/>
        <v>2903.936814</v>
      </c>
      <c r="D15" s="209">
        <f>384.15+2519.786814</f>
        <v>2903.936814</v>
      </c>
      <c r="E15" s="209"/>
    </row>
    <row r="16" s="158" customFormat="1" ht="21.95" customHeight="1" spans="1:6">
      <c r="A16" s="207">
        <v>302</v>
      </c>
      <c r="B16" s="208" t="s">
        <v>561</v>
      </c>
      <c r="C16" s="209">
        <f t="shared" si="0"/>
        <v>2696</v>
      </c>
      <c r="D16" s="211"/>
      <c r="E16" s="209">
        <f>SUM(E17:E40)</f>
        <v>2696</v>
      </c>
      <c r="F16" s="162"/>
    </row>
    <row r="17" s="158" customFormat="1" ht="21.95" customHeight="1" spans="1:5">
      <c r="A17" s="6">
        <v>30201</v>
      </c>
      <c r="B17" s="210" t="s">
        <v>562</v>
      </c>
      <c r="C17" s="209">
        <f t="shared" si="0"/>
        <v>516.305</v>
      </c>
      <c r="D17" s="211"/>
      <c r="E17" s="209">
        <v>516.305</v>
      </c>
    </row>
    <row r="18" s="158" customFormat="1" ht="21.95" customHeight="1" spans="1:5">
      <c r="A18" s="6">
        <v>30202</v>
      </c>
      <c r="B18" s="210" t="s">
        <v>563</v>
      </c>
      <c r="C18" s="209">
        <f t="shared" si="0"/>
        <v>145</v>
      </c>
      <c r="D18" s="211"/>
      <c r="E18" s="209">
        <v>145</v>
      </c>
    </row>
    <row r="19" s="158" customFormat="1" ht="21.95" customHeight="1" spans="1:5">
      <c r="A19" s="6">
        <v>30205</v>
      </c>
      <c r="B19" s="210" t="s">
        <v>564</v>
      </c>
      <c r="C19" s="209">
        <f t="shared" si="0"/>
        <v>18.05</v>
      </c>
      <c r="D19" s="211"/>
      <c r="E19" s="209">
        <v>18.05</v>
      </c>
    </row>
    <row r="20" s="158" customFormat="1" ht="21.95" customHeight="1" spans="1:5">
      <c r="A20" s="6">
        <v>30206</v>
      </c>
      <c r="B20" s="210" t="s">
        <v>565</v>
      </c>
      <c r="C20" s="209">
        <f t="shared" si="0"/>
        <v>130</v>
      </c>
      <c r="D20" s="211"/>
      <c r="E20" s="209">
        <v>130</v>
      </c>
    </row>
    <row r="21" s="158" customFormat="1" ht="21.95" customHeight="1" spans="1:5">
      <c r="A21" s="6">
        <v>30207</v>
      </c>
      <c r="B21" s="210" t="s">
        <v>566</v>
      </c>
      <c r="C21" s="209">
        <f t="shared" si="0"/>
        <v>9.788</v>
      </c>
      <c r="D21" s="211"/>
      <c r="E21" s="209">
        <v>9.788</v>
      </c>
    </row>
    <row r="22" s="158" customFormat="1" ht="21.95" customHeight="1" spans="1:5">
      <c r="A22" s="6">
        <v>30208</v>
      </c>
      <c r="B22" s="98" t="s">
        <v>567</v>
      </c>
      <c r="C22" s="209">
        <f t="shared" si="0"/>
        <v>0</v>
      </c>
      <c r="D22" s="211"/>
      <c r="E22" s="209">
        <v>0</v>
      </c>
    </row>
    <row r="23" s="158" customFormat="1" ht="21.95" customHeight="1" spans="1:5">
      <c r="A23" s="6">
        <v>30209</v>
      </c>
      <c r="B23" s="210" t="s">
        <v>568</v>
      </c>
      <c r="C23" s="209">
        <f t="shared" si="0"/>
        <v>25</v>
      </c>
      <c r="D23" s="211"/>
      <c r="E23" s="209">
        <v>25</v>
      </c>
    </row>
    <row r="24" s="158" customFormat="1" ht="21.95" customHeight="1" spans="1:5">
      <c r="A24" s="6">
        <v>30211</v>
      </c>
      <c r="B24" s="210" t="s">
        <v>569</v>
      </c>
      <c r="C24" s="209">
        <f t="shared" si="0"/>
        <v>74.38</v>
      </c>
      <c r="D24" s="211"/>
      <c r="E24" s="209">
        <v>74.38</v>
      </c>
    </row>
    <row r="25" s="158" customFormat="1" ht="21.95" customHeight="1" spans="1:5">
      <c r="A25" s="6">
        <v>30213</v>
      </c>
      <c r="B25" s="210" t="s">
        <v>570</v>
      </c>
      <c r="C25" s="209">
        <f t="shared" si="0"/>
        <v>60.7</v>
      </c>
      <c r="D25" s="211"/>
      <c r="E25" s="209">
        <v>60.7</v>
      </c>
    </row>
    <row r="26" s="158" customFormat="1" ht="21.95" customHeight="1" spans="1:5">
      <c r="A26" s="6">
        <v>30214</v>
      </c>
      <c r="B26" s="98" t="s">
        <v>571</v>
      </c>
      <c r="C26" s="209">
        <f t="shared" si="0"/>
        <v>3.3</v>
      </c>
      <c r="D26" s="211"/>
      <c r="E26" s="209">
        <v>3.3</v>
      </c>
    </row>
    <row r="27" s="158" customFormat="1" ht="21.95" customHeight="1" spans="1:5">
      <c r="A27" s="6">
        <v>30215</v>
      </c>
      <c r="B27" s="98" t="s">
        <v>572</v>
      </c>
      <c r="C27" s="209">
        <f t="shared" si="0"/>
        <v>7.35</v>
      </c>
      <c r="D27" s="211"/>
      <c r="E27" s="209">
        <v>7.35</v>
      </c>
    </row>
    <row r="28" s="158" customFormat="1" ht="21.95" customHeight="1" spans="1:5">
      <c r="A28" s="6">
        <v>30216</v>
      </c>
      <c r="B28" s="210" t="s">
        <v>573</v>
      </c>
      <c r="C28" s="209">
        <f t="shared" si="0"/>
        <v>13.55</v>
      </c>
      <c r="D28" s="211"/>
      <c r="E28" s="209">
        <v>13.55</v>
      </c>
    </row>
    <row r="29" s="158" customFormat="1" ht="21.95" customHeight="1" spans="1:5">
      <c r="A29" s="6">
        <v>30217</v>
      </c>
      <c r="B29" s="98" t="s">
        <v>574</v>
      </c>
      <c r="C29" s="209">
        <f t="shared" si="0"/>
        <v>0.5</v>
      </c>
      <c r="D29" s="211"/>
      <c r="E29" s="209">
        <v>0.5</v>
      </c>
    </row>
    <row r="30" s="158" customFormat="1" ht="21.95" customHeight="1" spans="1:5">
      <c r="A30" s="6">
        <v>30218</v>
      </c>
      <c r="B30" s="98" t="s">
        <v>575</v>
      </c>
      <c r="C30" s="209">
        <f t="shared" si="0"/>
        <v>0.5</v>
      </c>
      <c r="D30" s="211"/>
      <c r="E30" s="209">
        <v>0.5</v>
      </c>
    </row>
    <row r="31" s="158" customFormat="1" ht="21.95" customHeight="1" spans="1:5">
      <c r="A31" s="6">
        <v>30224</v>
      </c>
      <c r="B31" s="98" t="s">
        <v>576</v>
      </c>
      <c r="C31" s="209">
        <f t="shared" ref="C31:C43" si="1">D31+E31</f>
        <v>1.4</v>
      </c>
      <c r="D31" s="211"/>
      <c r="E31" s="209">
        <v>1.4</v>
      </c>
    </row>
    <row r="32" s="158" customFormat="1" ht="21.95" customHeight="1" spans="1:5">
      <c r="A32" s="6">
        <v>30225</v>
      </c>
      <c r="B32" s="98" t="s">
        <v>577</v>
      </c>
      <c r="C32" s="209">
        <f t="shared" si="1"/>
        <v>10</v>
      </c>
      <c r="D32" s="211"/>
      <c r="E32" s="209">
        <v>10</v>
      </c>
    </row>
    <row r="33" s="158" customFormat="1" ht="21.95" customHeight="1" spans="1:5">
      <c r="A33" s="6">
        <v>30226</v>
      </c>
      <c r="B33" s="98" t="s">
        <v>578</v>
      </c>
      <c r="C33" s="209">
        <f t="shared" si="1"/>
        <v>74.1</v>
      </c>
      <c r="D33" s="211"/>
      <c r="E33" s="209">
        <v>74.1</v>
      </c>
    </row>
    <row r="34" s="158" customFormat="1" ht="21.95" customHeight="1" spans="1:5">
      <c r="A34" s="6">
        <v>30227</v>
      </c>
      <c r="B34" s="210" t="s">
        <v>579</v>
      </c>
      <c r="C34" s="209">
        <f t="shared" si="1"/>
        <v>53.94</v>
      </c>
      <c r="D34" s="211"/>
      <c r="E34" s="209">
        <v>53.94</v>
      </c>
    </row>
    <row r="35" s="158" customFormat="1" ht="21.95" customHeight="1" spans="1:5">
      <c r="A35" s="6">
        <v>30228</v>
      </c>
      <c r="B35" s="210" t="s">
        <v>580</v>
      </c>
      <c r="C35" s="209">
        <f t="shared" si="1"/>
        <v>697.862</v>
      </c>
      <c r="D35" s="211"/>
      <c r="E35" s="209">
        <v>697.862</v>
      </c>
    </row>
    <row r="36" s="158" customFormat="1" ht="21.95" customHeight="1" spans="1:5">
      <c r="A36" s="6">
        <v>30229</v>
      </c>
      <c r="B36" s="210" t="s">
        <v>581</v>
      </c>
      <c r="C36" s="209">
        <f t="shared" si="1"/>
        <v>0</v>
      </c>
      <c r="D36" s="211"/>
      <c r="E36" s="209">
        <v>0</v>
      </c>
    </row>
    <row r="37" s="158" customFormat="1" ht="21.95" customHeight="1" spans="1:5">
      <c r="A37" s="6">
        <v>30231</v>
      </c>
      <c r="B37" s="210" t="s">
        <v>582</v>
      </c>
      <c r="C37" s="209">
        <f t="shared" si="1"/>
        <v>10</v>
      </c>
      <c r="D37" s="211"/>
      <c r="E37" s="209">
        <v>10</v>
      </c>
    </row>
    <row r="38" s="158" customFormat="1" ht="21.95" customHeight="1" spans="1:5">
      <c r="A38" s="6">
        <v>30239</v>
      </c>
      <c r="B38" s="210" t="s">
        <v>583</v>
      </c>
      <c r="C38" s="209">
        <f t="shared" si="1"/>
        <v>87.1</v>
      </c>
      <c r="D38" s="211"/>
      <c r="E38" s="209">
        <v>87.1</v>
      </c>
    </row>
    <row r="39" s="158" customFormat="1" ht="21.95" customHeight="1" spans="1:5">
      <c r="A39" s="6">
        <v>30240</v>
      </c>
      <c r="B39" s="210" t="s">
        <v>584</v>
      </c>
      <c r="C39" s="209">
        <f t="shared" si="1"/>
        <v>0.5</v>
      </c>
      <c r="D39" s="211"/>
      <c r="E39" s="209">
        <v>0.5</v>
      </c>
    </row>
    <row r="40" s="158" customFormat="1" ht="21.95" customHeight="1" spans="1:5">
      <c r="A40" s="6">
        <v>30299</v>
      </c>
      <c r="B40" s="210" t="s">
        <v>585</v>
      </c>
      <c r="C40" s="209">
        <f t="shared" si="1"/>
        <v>756.675</v>
      </c>
      <c r="D40" s="211"/>
      <c r="E40" s="209">
        <v>756.675</v>
      </c>
    </row>
    <row r="41" s="158" customFormat="1" ht="21.95" customHeight="1" spans="1:5">
      <c r="A41" s="207">
        <v>303</v>
      </c>
      <c r="B41" s="208" t="s">
        <v>586</v>
      </c>
      <c r="C41" s="209">
        <f t="shared" si="1"/>
        <v>3060.956304</v>
      </c>
      <c r="D41" s="209">
        <f>D42+D43</f>
        <v>3060.956304</v>
      </c>
      <c r="E41" s="209"/>
    </row>
    <row r="42" s="162" customFormat="1" ht="21.95" customHeight="1" spans="1:5">
      <c r="A42" s="6">
        <v>30305</v>
      </c>
      <c r="B42" s="210" t="s">
        <v>587</v>
      </c>
      <c r="C42" s="209">
        <f t="shared" si="1"/>
        <v>2976.1284</v>
      </c>
      <c r="D42" s="209">
        <v>2976.1284</v>
      </c>
      <c r="E42" s="212"/>
    </row>
    <row r="43" s="162" customFormat="1" ht="21.95" customHeight="1" spans="1:5">
      <c r="A43" s="6">
        <v>30309</v>
      </c>
      <c r="B43" s="210" t="s">
        <v>588</v>
      </c>
      <c r="C43" s="209">
        <f t="shared" si="1"/>
        <v>84.827904</v>
      </c>
      <c r="D43" s="209">
        <v>84.827904</v>
      </c>
      <c r="E43" s="212"/>
    </row>
    <row r="63" s="158" customFormat="1" ht="14.25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39"/>
  <sheetViews>
    <sheetView topLeftCell="A13" workbookViewId="0">
      <selection activeCell="B13" sqref="B13"/>
    </sheetView>
  </sheetViews>
  <sheetFormatPr defaultColWidth="9" defaultRowHeight="14.25"/>
  <cols>
    <col min="1" max="1" width="40.625" style="34" customWidth="1"/>
    <col min="2" max="2" width="14" style="34" customWidth="1"/>
    <col min="3" max="3" width="36.25" style="34" customWidth="1"/>
    <col min="4" max="4" width="14" style="34" customWidth="1"/>
    <col min="5" max="7" width="9" style="34"/>
    <col min="8" max="8" width="20.75" style="34" customWidth="1"/>
    <col min="9" max="16384" width="9" style="34"/>
  </cols>
  <sheetData>
    <row r="1" s="34" customFormat="1" ht="20.25" spans="1:9">
      <c r="A1" s="88" t="s">
        <v>589</v>
      </c>
    </row>
    <row r="2" s="34" customFormat="1" ht="31" customHeight="1" spans="1:9">
      <c r="A2" s="185" t="s">
        <v>590</v>
      </c>
      <c r="B2" s="186"/>
      <c r="C2" s="186"/>
      <c r="D2" s="186"/>
    </row>
    <row r="3" s="34" customFormat="1" ht="33" customHeight="1" spans="1:9">
      <c r="A3" s="187" t="s">
        <v>591</v>
      </c>
      <c r="B3" s="187"/>
      <c r="C3" s="187"/>
      <c r="D3" s="187"/>
    </row>
    <row r="4" s="184" customFormat="1" ht="24" customHeight="1" spans="1:9">
      <c r="A4" s="188" t="s">
        <v>592</v>
      </c>
      <c r="B4" s="189"/>
      <c r="C4" s="190" t="s">
        <v>593</v>
      </c>
      <c r="D4" s="190"/>
    </row>
    <row r="5" s="184" customFormat="1" ht="24" customHeight="1" spans="1:9">
      <c r="A5" s="190" t="s">
        <v>594</v>
      </c>
      <c r="B5" s="190" t="s">
        <v>595</v>
      </c>
      <c r="C5" s="190" t="s">
        <v>594</v>
      </c>
      <c r="D5" s="190" t="s">
        <v>595</v>
      </c>
      <c r="E5" s="191"/>
      <c r="F5" s="191"/>
      <c r="G5" s="191"/>
      <c r="H5" s="191"/>
      <c r="I5" s="191"/>
    </row>
    <row r="6" s="184" customFormat="1" ht="24" customHeight="1" spans="1:9">
      <c r="A6" s="192" t="s">
        <v>596</v>
      </c>
      <c r="B6" s="193">
        <v>46042</v>
      </c>
      <c r="C6" s="194" t="s">
        <v>597</v>
      </c>
      <c r="D6" s="193">
        <v>27058.52</v>
      </c>
    </row>
    <row r="7" s="184" customFormat="1" ht="24" customHeight="1" spans="1:9">
      <c r="A7" s="192" t="s">
        <v>598</v>
      </c>
      <c r="B7" s="193">
        <f>B8+B13+B28</f>
        <v>105076.4</v>
      </c>
      <c r="C7" s="194" t="s">
        <v>599</v>
      </c>
      <c r="D7" s="193">
        <v>23234.78</v>
      </c>
    </row>
    <row r="8" s="184" customFormat="1" ht="24" customHeight="1" spans="1:9">
      <c r="A8" s="192" t="s">
        <v>600</v>
      </c>
      <c r="B8" s="193">
        <f>SUM(B9:B12)</f>
        <v>4037</v>
      </c>
      <c r="C8" s="194"/>
      <c r="D8" s="193"/>
    </row>
    <row r="9" s="184" customFormat="1" ht="24" customHeight="1" spans="1:9">
      <c r="A9" s="192" t="s">
        <v>601</v>
      </c>
      <c r="B9" s="193">
        <v>1649</v>
      </c>
      <c r="C9" s="194"/>
      <c r="D9" s="193"/>
    </row>
    <row r="10" s="184" customFormat="1" ht="24" customHeight="1" spans="1:9">
      <c r="A10" s="192" t="s">
        <v>602</v>
      </c>
      <c r="B10" s="193">
        <v>198</v>
      </c>
      <c r="C10" s="194"/>
      <c r="D10" s="193"/>
    </row>
    <row r="11" s="184" customFormat="1" ht="24" customHeight="1" spans="1:9">
      <c r="A11" s="192" t="s">
        <v>603</v>
      </c>
      <c r="B11" s="193">
        <v>1528</v>
      </c>
      <c r="C11" s="194"/>
      <c r="D11" s="193"/>
    </row>
    <row r="12" s="184" customFormat="1" ht="24" customHeight="1" spans="1:9">
      <c r="A12" s="192" t="s">
        <v>604</v>
      </c>
      <c r="B12" s="193">
        <v>662</v>
      </c>
      <c r="C12" s="194"/>
      <c r="D12" s="193"/>
    </row>
    <row r="13" s="184" customFormat="1" ht="24" customHeight="1" spans="1:9">
      <c r="A13" s="192" t="s">
        <v>605</v>
      </c>
      <c r="B13" s="193">
        <f>SUM(B14:B27)</f>
        <v>51070.4</v>
      </c>
      <c r="C13" s="194"/>
      <c r="D13" s="194"/>
    </row>
    <row r="14" s="184" customFormat="1" ht="24" customHeight="1" spans="1:9">
      <c r="A14" s="192" t="s">
        <v>606</v>
      </c>
      <c r="B14" s="193"/>
      <c r="C14" s="194"/>
      <c r="D14" s="190"/>
    </row>
    <row r="15" s="184" customFormat="1" ht="24" customHeight="1" spans="1:9">
      <c r="A15" s="192" t="s">
        <v>607</v>
      </c>
      <c r="B15" s="193">
        <v>18007</v>
      </c>
      <c r="C15" s="194"/>
      <c r="D15" s="190"/>
    </row>
    <row r="16" s="184" customFormat="1" ht="24" customHeight="1" spans="1:9">
      <c r="A16" s="195" t="s">
        <v>608</v>
      </c>
      <c r="B16" s="193">
        <v>4750</v>
      </c>
      <c r="C16" s="194"/>
      <c r="D16" s="190"/>
    </row>
    <row r="17" s="184" customFormat="1" ht="24" customHeight="1" spans="1:4">
      <c r="A17" s="195" t="s">
        <v>609</v>
      </c>
      <c r="B17" s="193"/>
      <c r="C17" s="194"/>
      <c r="D17" s="190"/>
    </row>
    <row r="18" s="184" customFormat="1" ht="24" customHeight="1" spans="1:4">
      <c r="A18" s="195" t="s">
        <v>610</v>
      </c>
      <c r="B18" s="193">
        <v>1255</v>
      </c>
      <c r="C18" s="194"/>
      <c r="D18" s="190"/>
    </row>
    <row r="19" s="184" customFormat="1" ht="24" customHeight="1" spans="1:4">
      <c r="A19" s="195" t="s">
        <v>611</v>
      </c>
      <c r="B19" s="193"/>
      <c r="C19" s="194"/>
      <c r="D19" s="190"/>
    </row>
    <row r="20" s="184" customFormat="1" ht="24" customHeight="1" spans="1:4">
      <c r="A20" s="195" t="s">
        <v>612</v>
      </c>
      <c r="B20" s="193"/>
      <c r="C20" s="194"/>
      <c r="D20" s="190"/>
    </row>
    <row r="21" s="184" customFormat="1" ht="24" customHeight="1" spans="1:4">
      <c r="A21" s="195" t="s">
        <v>613</v>
      </c>
      <c r="B21" s="193">
        <v>6877</v>
      </c>
      <c r="C21" s="194"/>
      <c r="D21" s="190"/>
    </row>
    <row r="22" s="184" customFormat="1" ht="24" customHeight="1" spans="1:4">
      <c r="A22" s="195" t="s">
        <v>614</v>
      </c>
      <c r="B22" s="193">
        <v>215.13</v>
      </c>
      <c r="C22" s="194"/>
      <c r="D22" s="190"/>
    </row>
    <row r="23" s="184" customFormat="1" ht="24" customHeight="1" spans="1:4">
      <c r="A23" s="195" t="s">
        <v>615</v>
      </c>
      <c r="B23" s="193">
        <v>8919.58</v>
      </c>
      <c r="C23" s="194"/>
      <c r="D23" s="190"/>
    </row>
    <row r="24" s="184" customFormat="1" ht="24" customHeight="1" spans="1:4">
      <c r="A24" s="195" t="s">
        <v>616</v>
      </c>
      <c r="B24" s="193">
        <v>5342.69</v>
      </c>
      <c r="C24" s="194"/>
      <c r="D24" s="190"/>
    </row>
    <row r="25" s="184" customFormat="1" ht="24" customHeight="1" spans="1:4">
      <c r="A25" s="195" t="s">
        <v>617</v>
      </c>
      <c r="B25" s="193">
        <v>4337</v>
      </c>
      <c r="C25" s="194"/>
      <c r="D25" s="190"/>
    </row>
    <row r="26" s="184" customFormat="1" ht="24" customHeight="1" spans="1:4">
      <c r="A26" s="195" t="s">
        <v>618</v>
      </c>
      <c r="B26" s="193">
        <v>1367</v>
      </c>
      <c r="C26" s="194"/>
      <c r="D26" s="190"/>
    </row>
    <row r="27" s="184" customFormat="1" ht="24" customHeight="1" spans="1:4">
      <c r="A27" s="195" t="s">
        <v>619</v>
      </c>
      <c r="B27" s="193"/>
      <c r="C27" s="194"/>
      <c r="D27" s="190"/>
    </row>
    <row r="28" s="184" customFormat="1" ht="24" customHeight="1" spans="1:4">
      <c r="A28" s="195" t="s">
        <v>620</v>
      </c>
      <c r="B28" s="193">
        <v>49969</v>
      </c>
      <c r="C28" s="194"/>
      <c r="D28" s="190"/>
    </row>
    <row r="29" s="184" customFormat="1" ht="24" customHeight="1" spans="1:4">
      <c r="A29" s="192" t="s">
        <v>621</v>
      </c>
      <c r="B29" s="193"/>
      <c r="C29" s="194"/>
      <c r="D29" s="190"/>
    </row>
    <row r="30" s="184" customFormat="1" ht="24" customHeight="1" spans="1:4">
      <c r="A30" s="192" t="s">
        <v>622</v>
      </c>
      <c r="B30" s="193">
        <f>SUM(B31:B33)</f>
        <v>6000</v>
      </c>
      <c r="C30" s="194"/>
      <c r="D30" s="193"/>
    </row>
    <row r="31" s="184" customFormat="1" ht="24" customHeight="1" spans="1:4">
      <c r="A31" s="192" t="s">
        <v>623</v>
      </c>
      <c r="B31" s="193"/>
      <c r="C31" s="194"/>
      <c r="D31" s="190"/>
    </row>
    <row r="32" s="184" customFormat="1" ht="24" customHeight="1" spans="1:4">
      <c r="A32" s="192" t="s">
        <v>624</v>
      </c>
      <c r="B32" s="193"/>
      <c r="C32" s="194"/>
      <c r="D32" s="190"/>
    </row>
    <row r="33" s="184" customFormat="1" ht="24" customHeight="1" spans="1:4">
      <c r="A33" s="192" t="s">
        <v>625</v>
      </c>
      <c r="B33" s="193">
        <v>6000</v>
      </c>
      <c r="C33" s="194" t="s">
        <v>626</v>
      </c>
      <c r="D33" s="193">
        <v>106825.1</v>
      </c>
    </row>
    <row r="34" s="184" customFormat="1" ht="24" customHeight="1" spans="1:4">
      <c r="A34" s="192" t="s">
        <v>627</v>
      </c>
      <c r="B34" s="193"/>
      <c r="C34" s="194"/>
      <c r="D34" s="193"/>
    </row>
    <row r="35" s="184" customFormat="1" ht="24" customHeight="1" spans="1:4">
      <c r="A35" s="192" t="s">
        <v>628</v>
      </c>
      <c r="B35" s="193"/>
      <c r="C35" s="194" t="s">
        <v>629</v>
      </c>
      <c r="D35" s="193">
        <v>0</v>
      </c>
    </row>
    <row r="36" s="184" customFormat="1" ht="24" customHeight="1" spans="1:4">
      <c r="A36" s="192" t="s">
        <v>630</v>
      </c>
      <c r="B36" s="193"/>
      <c r="C36" s="194"/>
      <c r="D36" s="193"/>
    </row>
    <row r="37" s="184" customFormat="1" ht="24" customHeight="1" spans="1:4">
      <c r="A37" s="192" t="s">
        <v>631</v>
      </c>
      <c r="B37" s="193"/>
      <c r="C37" s="194"/>
      <c r="D37" s="193"/>
    </row>
    <row r="38" s="184" customFormat="1" ht="24" customHeight="1" spans="1:4">
      <c r="A38" s="190" t="s">
        <v>632</v>
      </c>
      <c r="B38" s="193">
        <f>B6+B7+B29+B30+B35+B34</f>
        <v>157118.4</v>
      </c>
      <c r="C38" s="190" t="s">
        <v>633</v>
      </c>
      <c r="D38" s="193">
        <f>D6+D7+D33+D35</f>
        <v>157118.4</v>
      </c>
    </row>
    <row r="39" s="184" customFormat="1" ht="15" spans="1:4">
      <c r="A39" s="196" t="s">
        <v>634</v>
      </c>
      <c r="B39" s="196"/>
      <c r="C39" s="196"/>
    </row>
  </sheetData>
  <mergeCells count="4">
    <mergeCell ref="A2:D2"/>
    <mergeCell ref="A3:D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5"/>
  <sheetViews>
    <sheetView workbookViewId="0">
      <selection activeCell="B23" sqref="B23"/>
    </sheetView>
  </sheetViews>
  <sheetFormatPr defaultColWidth="9" defaultRowHeight="14.25" outlineLevelCol="1"/>
  <cols>
    <col min="1" max="1" width="47.25" style="1" customWidth="1"/>
    <col min="2" max="2" width="42.625" style="1" customWidth="1"/>
    <col min="3" max="16384" width="9" style="1"/>
  </cols>
  <sheetData>
    <row r="1" s="1" customFormat="1" ht="20.25" spans="1:2">
      <c r="A1" s="75" t="s">
        <v>635</v>
      </c>
    </row>
    <row r="2" s="1" customFormat="1" ht="36" customHeight="1" spans="1:2">
      <c r="A2" s="177" t="s">
        <v>636</v>
      </c>
      <c r="B2" s="78"/>
    </row>
    <row r="3" s="1" customFormat="1" ht="31" customHeight="1" spans="1:2">
      <c r="A3" s="40" t="s">
        <v>591</v>
      </c>
      <c r="B3" s="40"/>
    </row>
    <row r="4" s="9" customFormat="1" ht="30.75" customHeight="1" spans="1:2">
      <c r="A4" s="178" t="s">
        <v>637</v>
      </c>
      <c r="B4" s="178" t="s">
        <v>638</v>
      </c>
    </row>
    <row r="5" s="9" customFormat="1" ht="30.75" customHeight="1" spans="1:2">
      <c r="A5" s="179" t="s">
        <v>639</v>
      </c>
      <c r="B5" s="180"/>
    </row>
    <row r="6" s="9" customFormat="1" ht="30.75" customHeight="1" spans="1:2">
      <c r="A6" s="179" t="s">
        <v>640</v>
      </c>
      <c r="B6" s="180"/>
    </row>
    <row r="7" s="9" customFormat="1" ht="30.75" customHeight="1" spans="1:2">
      <c r="A7" s="179" t="s">
        <v>641</v>
      </c>
      <c r="B7" s="180">
        <v>200</v>
      </c>
    </row>
    <row r="8" s="9" customFormat="1" ht="30.75" customHeight="1" spans="1:2">
      <c r="A8" s="179" t="s">
        <v>642</v>
      </c>
      <c r="B8" s="180">
        <v>14124.74</v>
      </c>
    </row>
    <row r="9" s="9" customFormat="1" ht="30.75" customHeight="1" spans="1:2">
      <c r="A9" s="179" t="s">
        <v>643</v>
      </c>
      <c r="B9" s="180"/>
    </row>
    <row r="10" s="9" customFormat="1" ht="30.75" customHeight="1" spans="1:2">
      <c r="A10" s="179" t="s">
        <v>644</v>
      </c>
      <c r="B10" s="180">
        <v>227.18</v>
      </c>
    </row>
    <row r="11" s="9" customFormat="1" ht="30.75" customHeight="1" spans="1:2">
      <c r="A11" s="179" t="s">
        <v>645</v>
      </c>
      <c r="B11" s="180">
        <v>10022.26</v>
      </c>
    </row>
    <row r="12" s="9" customFormat="1" ht="30.75" customHeight="1" spans="1:2">
      <c r="A12" s="181" t="s">
        <v>646</v>
      </c>
      <c r="B12" s="180">
        <v>6646.48</v>
      </c>
    </row>
    <row r="13" s="9" customFormat="1" ht="30.75" customHeight="1" spans="1:2">
      <c r="A13" s="181" t="s">
        <v>647</v>
      </c>
      <c r="B13" s="180">
        <v>5720</v>
      </c>
    </row>
    <row r="14" s="9" customFormat="1" ht="30.75" customHeight="1" spans="1:2">
      <c r="A14" s="181" t="s">
        <v>648</v>
      </c>
      <c r="B14" s="180">
        <v>3723.71</v>
      </c>
    </row>
    <row r="15" s="9" customFormat="1" ht="30.75" customHeight="1" spans="1:2">
      <c r="A15" s="181" t="s">
        <v>649</v>
      </c>
      <c r="B15" s="180">
        <v>5187.93</v>
      </c>
    </row>
    <row r="16" s="9" customFormat="1" ht="30.75" customHeight="1" spans="1:2">
      <c r="A16" s="181" t="s">
        <v>650</v>
      </c>
      <c r="B16" s="180"/>
    </row>
    <row r="17" s="9" customFormat="1" ht="30.75" customHeight="1" spans="1:2">
      <c r="A17" s="181" t="s">
        <v>651</v>
      </c>
      <c r="B17" s="180"/>
    </row>
    <row r="18" s="9" customFormat="1" ht="30.75" customHeight="1" spans="1:2">
      <c r="A18" s="181" t="s">
        <v>652</v>
      </c>
      <c r="B18" s="180">
        <v>3074</v>
      </c>
    </row>
    <row r="19" s="9" customFormat="1" ht="30.75" customHeight="1" spans="1:2">
      <c r="A19" s="181" t="s">
        <v>653</v>
      </c>
      <c r="B19" s="180"/>
    </row>
    <row r="20" s="9" customFormat="1" ht="30.75" customHeight="1" spans="1:2">
      <c r="A20" s="181" t="s">
        <v>654</v>
      </c>
      <c r="B20" s="180">
        <v>1367</v>
      </c>
    </row>
    <row r="21" s="9" customFormat="1" ht="30.75" customHeight="1" spans="1:2">
      <c r="A21" s="181" t="s">
        <v>655</v>
      </c>
      <c r="B21" s="180"/>
    </row>
    <row r="22" s="9" customFormat="1" ht="30.75" customHeight="1" spans="1:2">
      <c r="A22" s="181" t="s">
        <v>656</v>
      </c>
      <c r="B22" s="180"/>
    </row>
    <row r="23" s="9" customFormat="1" ht="30.75" customHeight="1" spans="1:2">
      <c r="A23" s="178" t="s">
        <v>95</v>
      </c>
      <c r="B23" s="180">
        <f>SUM(B5:B22)</f>
        <v>50293.3</v>
      </c>
    </row>
    <row r="24" s="9" customFormat="1" ht="15.75" spans="1:2">
      <c r="A24" s="182" t="s">
        <v>657</v>
      </c>
      <c r="B24" s="182"/>
    </row>
    <row r="25" s="1" customFormat="1" spans="1:2">
      <c r="A25" s="183"/>
    </row>
  </sheetData>
  <mergeCells count="3">
    <mergeCell ref="A2:B2"/>
    <mergeCell ref="A3:B3"/>
    <mergeCell ref="A24:B2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6"/>
  <sheetViews>
    <sheetView workbookViewId="0">
      <selection activeCell="C36" sqref="C36"/>
    </sheetView>
  </sheetViews>
  <sheetFormatPr defaultColWidth="9" defaultRowHeight="14.25" outlineLevelRow="5" outlineLevelCol="3"/>
  <cols>
    <col min="1" max="2" width="25" style="101" customWidth="1"/>
    <col min="3" max="3" width="38.5" style="101" customWidth="1"/>
    <col min="4" max="256" width="9" style="175"/>
    <col min="257" max="258" width="41.375" style="175" customWidth="1"/>
    <col min="259" max="259" width="39.25" style="175" customWidth="1"/>
    <col min="260" max="512" width="9" style="175"/>
    <col min="513" max="514" width="41.375" style="175" customWidth="1"/>
    <col min="515" max="515" width="39.25" style="175" customWidth="1"/>
    <col min="516" max="768" width="9" style="175"/>
    <col min="769" max="770" width="41.375" style="175" customWidth="1"/>
    <col min="771" max="771" width="39.25" style="175" customWidth="1"/>
    <col min="772" max="1024" width="9" style="175"/>
    <col min="1025" max="1026" width="41.375" style="175" customWidth="1"/>
    <col min="1027" max="1027" width="39.25" style="175" customWidth="1"/>
    <col min="1028" max="1280" width="9" style="175"/>
    <col min="1281" max="1282" width="41.375" style="175" customWidth="1"/>
    <col min="1283" max="1283" width="39.25" style="175" customWidth="1"/>
    <col min="1284" max="1536" width="9" style="175"/>
    <col min="1537" max="1538" width="41.375" style="175" customWidth="1"/>
    <col min="1539" max="1539" width="39.25" style="175" customWidth="1"/>
    <col min="1540" max="1792" width="9" style="175"/>
    <col min="1793" max="1794" width="41.375" style="175" customWidth="1"/>
    <col min="1795" max="1795" width="39.25" style="175" customWidth="1"/>
    <col min="1796" max="2048" width="9" style="175"/>
    <col min="2049" max="2050" width="41.375" style="175" customWidth="1"/>
    <col min="2051" max="2051" width="39.25" style="175" customWidth="1"/>
    <col min="2052" max="2304" width="9" style="175"/>
    <col min="2305" max="2306" width="41.375" style="175" customWidth="1"/>
    <col min="2307" max="2307" width="39.25" style="175" customWidth="1"/>
    <col min="2308" max="2560" width="9" style="175"/>
    <col min="2561" max="2562" width="41.375" style="175" customWidth="1"/>
    <col min="2563" max="2563" width="39.25" style="175" customWidth="1"/>
    <col min="2564" max="2816" width="9" style="175"/>
    <col min="2817" max="2818" width="41.375" style="175" customWidth="1"/>
    <col min="2819" max="2819" width="39.25" style="175" customWidth="1"/>
    <col min="2820" max="3072" width="9" style="175"/>
    <col min="3073" max="3074" width="41.375" style="175" customWidth="1"/>
    <col min="3075" max="3075" width="39.25" style="175" customWidth="1"/>
    <col min="3076" max="3328" width="9" style="175"/>
    <col min="3329" max="3330" width="41.375" style="175" customWidth="1"/>
    <col min="3331" max="3331" width="39.25" style="175" customWidth="1"/>
    <col min="3332" max="3584" width="9" style="175"/>
    <col min="3585" max="3586" width="41.375" style="175" customWidth="1"/>
    <col min="3587" max="3587" width="39.25" style="175" customWidth="1"/>
    <col min="3588" max="3840" width="9" style="175"/>
    <col min="3841" max="3842" width="41.375" style="175" customWidth="1"/>
    <col min="3843" max="3843" width="39.25" style="175" customWidth="1"/>
    <col min="3844" max="4096" width="9" style="175"/>
    <col min="4097" max="4098" width="41.375" style="175" customWidth="1"/>
    <col min="4099" max="4099" width="39.25" style="175" customWidth="1"/>
    <col min="4100" max="4352" width="9" style="175"/>
    <col min="4353" max="4354" width="41.375" style="175" customWidth="1"/>
    <col min="4355" max="4355" width="39.25" style="175" customWidth="1"/>
    <col min="4356" max="4608" width="9" style="175"/>
    <col min="4609" max="4610" width="41.375" style="175" customWidth="1"/>
    <col min="4611" max="4611" width="39.25" style="175" customWidth="1"/>
    <col min="4612" max="4864" width="9" style="175"/>
    <col min="4865" max="4866" width="41.375" style="175" customWidth="1"/>
    <col min="4867" max="4867" width="39.25" style="175" customWidth="1"/>
    <col min="4868" max="5120" width="9" style="175"/>
    <col min="5121" max="5122" width="41.375" style="175" customWidth="1"/>
    <col min="5123" max="5123" width="39.25" style="175" customWidth="1"/>
    <col min="5124" max="5376" width="9" style="175"/>
    <col min="5377" max="5378" width="41.375" style="175" customWidth="1"/>
    <col min="5379" max="5379" width="39.25" style="175" customWidth="1"/>
    <col min="5380" max="5632" width="9" style="175"/>
    <col min="5633" max="5634" width="41.375" style="175" customWidth="1"/>
    <col min="5635" max="5635" width="39.25" style="175" customWidth="1"/>
    <col min="5636" max="5888" width="9" style="175"/>
    <col min="5889" max="5890" width="41.375" style="175" customWidth="1"/>
    <col min="5891" max="5891" width="39.25" style="175" customWidth="1"/>
    <col min="5892" max="6144" width="9" style="175"/>
    <col min="6145" max="6146" width="41.375" style="175" customWidth="1"/>
    <col min="6147" max="6147" width="39.25" style="175" customWidth="1"/>
    <col min="6148" max="6400" width="9" style="175"/>
    <col min="6401" max="6402" width="41.375" style="175" customWidth="1"/>
    <col min="6403" max="6403" width="39.25" style="175" customWidth="1"/>
    <col min="6404" max="6656" width="9" style="175"/>
    <col min="6657" max="6658" width="41.375" style="175" customWidth="1"/>
    <col min="6659" max="6659" width="39.25" style="175" customWidth="1"/>
    <col min="6660" max="6912" width="9" style="175"/>
    <col min="6913" max="6914" width="41.375" style="175" customWidth="1"/>
    <col min="6915" max="6915" width="39.25" style="175" customWidth="1"/>
    <col min="6916" max="7168" width="9" style="175"/>
    <col min="7169" max="7170" width="41.375" style="175" customWidth="1"/>
    <col min="7171" max="7171" width="39.25" style="175" customWidth="1"/>
    <col min="7172" max="7424" width="9" style="175"/>
    <col min="7425" max="7426" width="41.375" style="175" customWidth="1"/>
    <col min="7427" max="7427" width="39.25" style="175" customWidth="1"/>
    <col min="7428" max="7680" width="9" style="175"/>
    <col min="7681" max="7682" width="41.375" style="175" customWidth="1"/>
    <col min="7683" max="7683" width="39.25" style="175" customWidth="1"/>
    <col min="7684" max="7936" width="9" style="175"/>
    <col min="7937" max="7938" width="41.375" style="175" customWidth="1"/>
    <col min="7939" max="7939" width="39.25" style="175" customWidth="1"/>
    <col min="7940" max="8192" width="9" style="175"/>
    <col min="8193" max="8194" width="41.375" style="175" customWidth="1"/>
    <col min="8195" max="8195" width="39.25" style="175" customWidth="1"/>
    <col min="8196" max="8448" width="9" style="175"/>
    <col min="8449" max="8450" width="41.375" style="175" customWidth="1"/>
    <col min="8451" max="8451" width="39.25" style="175" customWidth="1"/>
    <col min="8452" max="8704" width="9" style="175"/>
    <col min="8705" max="8706" width="41.375" style="175" customWidth="1"/>
    <col min="8707" max="8707" width="39.25" style="175" customWidth="1"/>
    <col min="8708" max="8960" width="9" style="175"/>
    <col min="8961" max="8962" width="41.375" style="175" customWidth="1"/>
    <col min="8963" max="8963" width="39.25" style="175" customWidth="1"/>
    <col min="8964" max="9216" width="9" style="175"/>
    <col min="9217" max="9218" width="41.375" style="175" customWidth="1"/>
    <col min="9219" max="9219" width="39.25" style="175" customWidth="1"/>
    <col min="9220" max="9472" width="9" style="175"/>
    <col min="9473" max="9474" width="41.375" style="175" customWidth="1"/>
    <col min="9475" max="9475" width="39.25" style="175" customWidth="1"/>
    <col min="9476" max="9728" width="9" style="175"/>
    <col min="9729" max="9730" width="41.375" style="175" customWidth="1"/>
    <col min="9731" max="9731" width="39.25" style="175" customWidth="1"/>
    <col min="9732" max="9984" width="9" style="175"/>
    <col min="9985" max="9986" width="41.375" style="175" customWidth="1"/>
    <col min="9987" max="9987" width="39.25" style="175" customWidth="1"/>
    <col min="9988" max="10240" width="9" style="175"/>
    <col min="10241" max="10242" width="41.375" style="175" customWidth="1"/>
    <col min="10243" max="10243" width="39.25" style="175" customWidth="1"/>
    <col min="10244" max="10496" width="9" style="175"/>
    <col min="10497" max="10498" width="41.375" style="175" customWidth="1"/>
    <col min="10499" max="10499" width="39.25" style="175" customWidth="1"/>
    <col min="10500" max="10752" width="9" style="175"/>
    <col min="10753" max="10754" width="41.375" style="175" customWidth="1"/>
    <col min="10755" max="10755" width="39.25" style="175" customWidth="1"/>
    <col min="10756" max="11008" width="9" style="175"/>
    <col min="11009" max="11010" width="41.375" style="175" customWidth="1"/>
    <col min="11011" max="11011" width="39.25" style="175" customWidth="1"/>
    <col min="11012" max="11264" width="9" style="175"/>
    <col min="11265" max="11266" width="41.375" style="175" customWidth="1"/>
    <col min="11267" max="11267" width="39.25" style="175" customWidth="1"/>
    <col min="11268" max="11520" width="9" style="175"/>
    <col min="11521" max="11522" width="41.375" style="175" customWidth="1"/>
    <col min="11523" max="11523" width="39.25" style="175" customWidth="1"/>
    <col min="11524" max="11776" width="9" style="175"/>
    <col min="11777" max="11778" width="41.375" style="175" customWidth="1"/>
    <col min="11779" max="11779" width="39.25" style="175" customWidth="1"/>
    <col min="11780" max="12032" width="9" style="175"/>
    <col min="12033" max="12034" width="41.375" style="175" customWidth="1"/>
    <col min="12035" max="12035" width="39.25" style="175" customWidth="1"/>
    <col min="12036" max="12288" width="9" style="175"/>
    <col min="12289" max="12290" width="41.375" style="175" customWidth="1"/>
    <col min="12291" max="12291" width="39.25" style="175" customWidth="1"/>
    <col min="12292" max="12544" width="9" style="175"/>
    <col min="12545" max="12546" width="41.375" style="175" customWidth="1"/>
    <col min="12547" max="12547" width="39.25" style="175" customWidth="1"/>
    <col min="12548" max="12800" width="9" style="175"/>
    <col min="12801" max="12802" width="41.375" style="175" customWidth="1"/>
    <col min="12803" max="12803" width="39.25" style="175" customWidth="1"/>
    <col min="12804" max="13056" width="9" style="175"/>
    <col min="13057" max="13058" width="41.375" style="175" customWidth="1"/>
    <col min="13059" max="13059" width="39.25" style="175" customWidth="1"/>
    <col min="13060" max="13312" width="9" style="175"/>
    <col min="13313" max="13314" width="41.375" style="175" customWidth="1"/>
    <col min="13315" max="13315" width="39.25" style="175" customWidth="1"/>
    <col min="13316" max="13568" width="9" style="175"/>
    <col min="13569" max="13570" width="41.375" style="175" customWidth="1"/>
    <col min="13571" max="13571" width="39.25" style="175" customWidth="1"/>
    <col min="13572" max="13824" width="9" style="175"/>
    <col min="13825" max="13826" width="41.375" style="175" customWidth="1"/>
    <col min="13827" max="13827" width="39.25" style="175" customWidth="1"/>
    <col min="13828" max="14080" width="9" style="175"/>
    <col min="14081" max="14082" width="41.375" style="175" customWidth="1"/>
    <col min="14083" max="14083" width="39.25" style="175" customWidth="1"/>
    <col min="14084" max="14336" width="9" style="175"/>
    <col min="14337" max="14338" width="41.375" style="175" customWidth="1"/>
    <col min="14339" max="14339" width="39.25" style="175" customWidth="1"/>
    <col min="14340" max="14592" width="9" style="175"/>
    <col min="14593" max="14594" width="41.375" style="175" customWidth="1"/>
    <col min="14595" max="14595" width="39.25" style="175" customWidth="1"/>
    <col min="14596" max="14848" width="9" style="175"/>
    <col min="14849" max="14850" width="41.375" style="175" customWidth="1"/>
    <col min="14851" max="14851" width="39.25" style="175" customWidth="1"/>
    <col min="14852" max="15104" width="9" style="175"/>
    <col min="15105" max="15106" width="41.375" style="175" customWidth="1"/>
    <col min="15107" max="15107" width="39.25" style="175" customWidth="1"/>
    <col min="15108" max="15360" width="9" style="175"/>
    <col min="15361" max="15362" width="41.375" style="175" customWidth="1"/>
    <col min="15363" max="15363" width="39.25" style="175" customWidth="1"/>
    <col min="15364" max="15616" width="9" style="175"/>
    <col min="15617" max="15618" width="41.375" style="175" customWidth="1"/>
    <col min="15619" max="15619" width="39.25" style="175" customWidth="1"/>
    <col min="15620" max="15872" width="9" style="175"/>
    <col min="15873" max="15874" width="41.375" style="175" customWidth="1"/>
    <col min="15875" max="15875" width="39.25" style="175" customWidth="1"/>
    <col min="15876" max="16128" width="9" style="175"/>
    <col min="16129" max="16130" width="41.375" style="175" customWidth="1"/>
    <col min="16131" max="16131" width="39.25" style="175" customWidth="1"/>
    <col min="16132" max="16384" width="9" style="175"/>
  </cols>
  <sheetData>
    <row r="1" ht="20.25" spans="1:4">
      <c r="A1" s="102" t="s">
        <v>658</v>
      </c>
      <c r="B1" s="102"/>
    </row>
    <row r="2" ht="36" customHeight="1" spans="1:4">
      <c r="A2" s="103" t="s">
        <v>659</v>
      </c>
      <c r="B2" s="103"/>
      <c r="C2" s="104"/>
      <c r="D2" s="176"/>
    </row>
    <row r="3" spans="1:4">
      <c r="A3" s="105" t="s">
        <v>591</v>
      </c>
      <c r="B3" s="105"/>
      <c r="C3" s="105"/>
    </row>
    <row r="4" ht="30.75" customHeight="1" spans="1:4">
      <c r="A4" s="106" t="s">
        <v>660</v>
      </c>
      <c r="B4" s="106" t="s">
        <v>661</v>
      </c>
      <c r="C4" s="106" t="s">
        <v>662</v>
      </c>
    </row>
    <row r="5" ht="30.75" customHeight="1" spans="1:4">
      <c r="A5" s="107"/>
      <c r="B5" s="107"/>
      <c r="C5" s="108">
        <v>0</v>
      </c>
    </row>
    <row r="6" ht="35.1" customHeight="1" spans="1:4">
      <c r="A6" s="109" t="s">
        <v>663</v>
      </c>
      <c r="B6" s="109"/>
      <c r="C6" s="109"/>
    </row>
  </sheetData>
  <mergeCells count="3">
    <mergeCell ref="A2:C2"/>
    <mergeCell ref="A3:C3"/>
    <mergeCell ref="A6:C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50"/>
  <sheetViews>
    <sheetView topLeftCell="A34" workbookViewId="0">
      <selection activeCell="H26" sqref="H26"/>
    </sheetView>
  </sheetViews>
  <sheetFormatPr defaultColWidth="9" defaultRowHeight="15.75" outlineLevelCol="5"/>
  <cols>
    <col min="1" max="1" width="16.625" style="158" customWidth="1"/>
    <col min="2" max="2" width="41.25" style="159" customWidth="1"/>
    <col min="3" max="3" width="14.375" style="158" customWidth="1"/>
    <col min="4" max="4" width="13.625" style="158" customWidth="1"/>
    <col min="5" max="16384" width="9" style="158"/>
  </cols>
  <sheetData>
    <row r="1" s="158" customFormat="1" ht="30" customHeight="1" spans="1:6">
      <c r="A1" s="160" t="s">
        <v>664</v>
      </c>
      <c r="B1" s="159"/>
    </row>
    <row r="2" s="158" customFormat="1" ht="40" customHeight="1" spans="1:6">
      <c r="A2" s="161" t="s">
        <v>665</v>
      </c>
      <c r="B2" s="161"/>
      <c r="C2" s="161"/>
      <c r="D2" s="161"/>
      <c r="E2" s="162"/>
      <c r="F2" s="162"/>
    </row>
    <row r="3" s="158" customFormat="1" ht="16.5" customHeight="1" spans="1:6">
      <c r="A3" s="163"/>
      <c r="B3" s="163"/>
      <c r="C3" s="164" t="s">
        <v>666</v>
      </c>
      <c r="D3" s="164"/>
    </row>
    <row r="4" s="158" customFormat="1" ht="25" customHeight="1" spans="1:6">
      <c r="A4" s="165" t="s">
        <v>667</v>
      </c>
      <c r="B4" s="166" t="s">
        <v>668</v>
      </c>
      <c r="C4" s="165" t="s">
        <v>669</v>
      </c>
      <c r="D4" s="165" t="s">
        <v>670</v>
      </c>
    </row>
    <row r="5" s="158" customFormat="1" ht="25" customHeight="1" spans="1:6">
      <c r="A5" s="167" t="s">
        <v>671</v>
      </c>
      <c r="B5" s="167" t="s">
        <v>672</v>
      </c>
      <c r="C5" s="168">
        <f>C6+C7+C9+C8</f>
        <v>43287.820495</v>
      </c>
      <c r="D5" s="169"/>
    </row>
    <row r="6" s="158" customFormat="1" ht="25" customHeight="1" spans="1:6">
      <c r="A6" s="167" t="s">
        <v>673</v>
      </c>
      <c r="B6" s="167" t="s">
        <v>674</v>
      </c>
      <c r="C6" s="168">
        <v>27396.275349</v>
      </c>
      <c r="D6" s="169"/>
    </row>
    <row r="7" s="158" customFormat="1" ht="25" customHeight="1" spans="1:6">
      <c r="A7" s="167" t="s">
        <v>675</v>
      </c>
      <c r="B7" s="167" t="s">
        <v>676</v>
      </c>
      <c r="C7" s="168">
        <v>8690.424028</v>
      </c>
      <c r="D7" s="169"/>
    </row>
    <row r="8" s="158" customFormat="1" ht="25" customHeight="1" spans="1:6">
      <c r="A8" s="167" t="s">
        <v>677</v>
      </c>
      <c r="B8" s="167" t="s">
        <v>559</v>
      </c>
      <c r="C8" s="168">
        <v>4297.184304</v>
      </c>
      <c r="D8" s="169"/>
    </row>
    <row r="9" s="158" customFormat="1" ht="25" customHeight="1" spans="1:6">
      <c r="A9" s="167" t="s">
        <v>678</v>
      </c>
      <c r="B9" s="167" t="s">
        <v>560</v>
      </c>
      <c r="C9" s="168">
        <v>2903.936814</v>
      </c>
      <c r="D9" s="169"/>
    </row>
    <row r="10" s="158" customFormat="1" ht="25" customHeight="1" spans="1:6">
      <c r="A10" s="167" t="s">
        <v>679</v>
      </c>
      <c r="B10" s="167" t="s">
        <v>680</v>
      </c>
      <c r="C10" s="168">
        <f>C11+C12+C13+C14+C15+C17+C18+C16</f>
        <v>54419.37</v>
      </c>
      <c r="D10" s="169"/>
    </row>
    <row r="11" s="158" customFormat="1" ht="25" customHeight="1" spans="1:6">
      <c r="A11" s="167" t="s">
        <v>681</v>
      </c>
      <c r="B11" s="167" t="s">
        <v>682</v>
      </c>
      <c r="C11" s="168">
        <v>1767.985</v>
      </c>
      <c r="D11" s="169"/>
    </row>
    <row r="12" s="158" customFormat="1" ht="25" customHeight="1" spans="1:6">
      <c r="A12" s="167" t="s">
        <v>683</v>
      </c>
      <c r="B12" s="167" t="s">
        <v>684</v>
      </c>
      <c r="C12" s="168">
        <v>7.35</v>
      </c>
      <c r="D12" s="169"/>
    </row>
    <row r="13" s="158" customFormat="1" ht="25" customHeight="1" spans="1:6">
      <c r="A13" s="167" t="s">
        <v>685</v>
      </c>
      <c r="B13" s="167" t="s">
        <v>573</v>
      </c>
      <c r="C13" s="168">
        <v>13.55</v>
      </c>
      <c r="D13" s="169"/>
    </row>
    <row r="14" s="158" customFormat="1" ht="25" customHeight="1" spans="1:6">
      <c r="A14" s="167" t="s">
        <v>686</v>
      </c>
      <c r="B14" s="167" t="s">
        <v>687</v>
      </c>
      <c r="C14" s="168">
        <v>11.5</v>
      </c>
      <c r="D14" s="169"/>
    </row>
    <row r="15" s="158" customFormat="1" ht="25" customHeight="1" spans="1:6">
      <c r="A15" s="167" t="s">
        <v>688</v>
      </c>
      <c r="B15" s="167" t="s">
        <v>579</v>
      </c>
      <c r="C15" s="168">
        <v>128.04</v>
      </c>
      <c r="D15" s="169"/>
    </row>
    <row r="16" s="158" customFormat="1" ht="25" customHeight="1" spans="1:6">
      <c r="A16" s="167" t="s">
        <v>689</v>
      </c>
      <c r="B16" s="170" t="s">
        <v>690</v>
      </c>
      <c r="C16" s="168">
        <v>0.5</v>
      </c>
      <c r="D16" s="169"/>
    </row>
    <row r="17" s="158" customFormat="1" ht="25" customHeight="1" spans="1:4">
      <c r="A17" s="167" t="s">
        <v>691</v>
      </c>
      <c r="B17" s="170" t="s">
        <v>692</v>
      </c>
      <c r="C17" s="168">
        <v>10</v>
      </c>
      <c r="D17" s="169"/>
    </row>
    <row r="18" s="158" customFormat="1" ht="25" customHeight="1" spans="1:4">
      <c r="A18" s="167" t="s">
        <v>693</v>
      </c>
      <c r="B18" s="167" t="s">
        <v>585</v>
      </c>
      <c r="C18" s="168">
        <v>52480.445</v>
      </c>
      <c r="D18" s="169"/>
    </row>
    <row r="19" s="158" customFormat="1" ht="25" customHeight="1" spans="1:4">
      <c r="A19" s="171">
        <v>503</v>
      </c>
      <c r="B19" s="171" t="s">
        <v>694</v>
      </c>
      <c r="C19" s="168">
        <f>C20+C21+C22+C23</f>
        <v>4548</v>
      </c>
      <c r="D19" s="169"/>
    </row>
    <row r="20" s="158" customFormat="1" ht="25" customHeight="1" spans="1:4">
      <c r="A20" s="171">
        <v>50305</v>
      </c>
      <c r="B20" s="171" t="s">
        <v>695</v>
      </c>
      <c r="C20" s="168"/>
      <c r="D20" s="169"/>
    </row>
    <row r="21" s="158" customFormat="1" ht="25" customHeight="1" spans="1:4">
      <c r="A21" s="171">
        <v>50306</v>
      </c>
      <c r="B21" s="171" t="s">
        <v>696</v>
      </c>
      <c r="C21" s="168"/>
      <c r="D21" s="169"/>
    </row>
    <row r="22" s="158" customFormat="1" ht="25" customHeight="1" spans="1:4">
      <c r="A22" s="171">
        <v>50307</v>
      </c>
      <c r="B22" s="171" t="s">
        <v>697</v>
      </c>
      <c r="C22" s="168"/>
      <c r="D22" s="169"/>
    </row>
    <row r="23" s="158" customFormat="1" ht="25" customHeight="1" spans="1:4">
      <c r="A23" s="171">
        <v>50399</v>
      </c>
      <c r="B23" s="171" t="s">
        <v>698</v>
      </c>
      <c r="C23" s="168">
        <v>4548</v>
      </c>
      <c r="D23" s="169"/>
    </row>
    <row r="24" s="158" customFormat="1" ht="25" customHeight="1" spans="1:4">
      <c r="A24" s="171">
        <v>504</v>
      </c>
      <c r="B24" s="171" t="s">
        <v>699</v>
      </c>
      <c r="C24" s="168">
        <f>C25+C26+C27+C28</f>
        <v>0</v>
      </c>
      <c r="D24" s="169"/>
    </row>
    <row r="25" s="158" customFormat="1" ht="25" customHeight="1" spans="1:4">
      <c r="A25" s="171">
        <v>50402</v>
      </c>
      <c r="B25" s="171" t="s">
        <v>700</v>
      </c>
      <c r="C25" s="168"/>
      <c r="D25" s="169"/>
    </row>
    <row r="26" s="158" customFormat="1" ht="25" customHeight="1" spans="1:4">
      <c r="A26" s="171">
        <v>50403</v>
      </c>
      <c r="B26" s="171" t="s">
        <v>701</v>
      </c>
      <c r="C26" s="168"/>
      <c r="D26" s="169"/>
    </row>
    <row r="27" s="158" customFormat="1" ht="25" customHeight="1" spans="1:4">
      <c r="A27" s="171">
        <v>50404</v>
      </c>
      <c r="B27" s="171" t="s">
        <v>696</v>
      </c>
      <c r="C27" s="168"/>
      <c r="D27" s="169"/>
    </row>
    <row r="28" s="158" customFormat="1" ht="25" customHeight="1" spans="1:4">
      <c r="A28" s="171">
        <v>50499</v>
      </c>
      <c r="B28" s="171" t="s">
        <v>698</v>
      </c>
      <c r="C28" s="168"/>
      <c r="D28" s="169"/>
    </row>
    <row r="29" s="158" customFormat="1" ht="25" customHeight="1" spans="1:4">
      <c r="A29" s="172">
        <v>505</v>
      </c>
      <c r="B29" s="171" t="s">
        <v>702</v>
      </c>
      <c r="C29" s="168">
        <f>C30+C31</f>
        <v>23068.905307</v>
      </c>
      <c r="D29" s="169"/>
    </row>
    <row r="30" s="158" customFormat="1" ht="25" customHeight="1" spans="1:4">
      <c r="A30" s="171">
        <v>50501</v>
      </c>
      <c r="B30" s="171" t="s">
        <v>703</v>
      </c>
      <c r="C30" s="168">
        <v>9994.072107</v>
      </c>
      <c r="D30" s="169"/>
    </row>
    <row r="31" s="158" customFormat="1" ht="25" customHeight="1" spans="1:4">
      <c r="A31" s="171">
        <v>50502</v>
      </c>
      <c r="B31" s="171" t="s">
        <v>704</v>
      </c>
      <c r="C31" s="168">
        <v>13074.8332</v>
      </c>
      <c r="D31" s="169"/>
    </row>
    <row r="32" s="158" customFormat="1" ht="25" customHeight="1" spans="1:4">
      <c r="A32" s="171">
        <v>506</v>
      </c>
      <c r="B32" s="171" t="s">
        <v>705</v>
      </c>
      <c r="C32" s="168"/>
      <c r="D32" s="169"/>
    </row>
    <row r="33" s="158" customFormat="1" ht="25" customHeight="1" spans="1:4">
      <c r="A33" s="171">
        <v>50601</v>
      </c>
      <c r="B33" s="171" t="s">
        <v>706</v>
      </c>
      <c r="C33" s="168"/>
      <c r="D33" s="169"/>
    </row>
    <row r="34" s="158" customFormat="1" ht="25" customHeight="1" spans="1:4">
      <c r="A34" s="171">
        <v>50602</v>
      </c>
      <c r="B34" s="171" t="s">
        <v>707</v>
      </c>
      <c r="C34" s="168"/>
      <c r="D34" s="169"/>
    </row>
    <row r="35" s="158" customFormat="1" ht="25" customHeight="1" spans="1:4">
      <c r="A35" s="171">
        <v>507</v>
      </c>
      <c r="B35" s="171" t="s">
        <v>708</v>
      </c>
      <c r="C35" s="168"/>
      <c r="D35" s="169"/>
    </row>
    <row r="36" s="158" customFormat="1" ht="25" customHeight="1" spans="1:4">
      <c r="A36" s="171">
        <v>50799</v>
      </c>
      <c r="B36" s="171" t="s">
        <v>709</v>
      </c>
      <c r="C36" s="168"/>
      <c r="D36" s="169"/>
    </row>
    <row r="37" s="158" customFormat="1" ht="25" customHeight="1" spans="1:4">
      <c r="A37" s="171">
        <v>509</v>
      </c>
      <c r="B37" s="171" t="s">
        <v>710</v>
      </c>
      <c r="C37" s="168">
        <f>C39+C40+C38+C41</f>
        <v>18315.870704</v>
      </c>
      <c r="D37" s="169"/>
    </row>
    <row r="38" s="158" customFormat="1" ht="25" customHeight="1" spans="1:4">
      <c r="A38" s="171">
        <v>50901</v>
      </c>
      <c r="B38" s="171" t="s">
        <v>711</v>
      </c>
      <c r="C38" s="168">
        <v>3060.956304</v>
      </c>
      <c r="D38" s="169"/>
    </row>
    <row r="39" s="158" customFormat="1" ht="25" customHeight="1" spans="1:4">
      <c r="A39" s="171">
        <v>50902</v>
      </c>
      <c r="B39" s="171" t="s">
        <v>712</v>
      </c>
      <c r="C39" s="168"/>
      <c r="D39" s="169"/>
    </row>
    <row r="40" s="158" customFormat="1" ht="25" customHeight="1" spans="1:4">
      <c r="A40" s="171">
        <v>50905</v>
      </c>
      <c r="B40" s="171" t="s">
        <v>713</v>
      </c>
      <c r="C40" s="168"/>
      <c r="D40" s="169"/>
    </row>
    <row r="41" s="158" customFormat="1" ht="25" customHeight="1" spans="1:4">
      <c r="A41" s="171">
        <v>50999</v>
      </c>
      <c r="B41" s="171" t="s">
        <v>714</v>
      </c>
      <c r="C41" s="168">
        <v>15254.9144</v>
      </c>
      <c r="D41" s="169"/>
    </row>
    <row r="42" s="158" customFormat="1" ht="25" customHeight="1" spans="1:4">
      <c r="A42" s="171">
        <v>510</v>
      </c>
      <c r="B42" s="171" t="s">
        <v>715</v>
      </c>
      <c r="C42" s="168">
        <f>C43</f>
        <v>6078.9</v>
      </c>
      <c r="D42" s="169"/>
    </row>
    <row r="43" s="158" customFormat="1" ht="25" customHeight="1" spans="1:4">
      <c r="A43" s="171">
        <v>51002</v>
      </c>
      <c r="B43" s="171" t="s">
        <v>716</v>
      </c>
      <c r="C43" s="168">
        <v>6078.9</v>
      </c>
      <c r="D43" s="169"/>
    </row>
    <row r="44" s="158" customFormat="1" ht="25" customHeight="1" spans="1:4">
      <c r="A44" s="171">
        <v>511</v>
      </c>
      <c r="B44" s="171" t="s">
        <v>717</v>
      </c>
      <c r="C44" s="168">
        <f>C45</f>
        <v>4399</v>
      </c>
      <c r="D44" s="169"/>
    </row>
    <row r="45" s="158" customFormat="1" ht="25" customHeight="1" spans="1:4">
      <c r="A45" s="171">
        <v>51101</v>
      </c>
      <c r="B45" s="171" t="s">
        <v>718</v>
      </c>
      <c r="C45" s="168">
        <v>4399</v>
      </c>
      <c r="D45" s="169"/>
    </row>
    <row r="46" s="158" customFormat="1" ht="25" customHeight="1" spans="1:4">
      <c r="A46" s="171">
        <v>514</v>
      </c>
      <c r="B46" s="171" t="s">
        <v>719</v>
      </c>
      <c r="C46" s="168">
        <v>3000</v>
      </c>
      <c r="D46" s="169"/>
    </row>
    <row r="47" s="158" customFormat="1" ht="25" customHeight="1" spans="1:4">
      <c r="A47" s="171">
        <v>51401</v>
      </c>
      <c r="B47" s="171" t="s">
        <v>720</v>
      </c>
      <c r="C47" s="168">
        <v>3000</v>
      </c>
      <c r="D47" s="169"/>
    </row>
    <row r="48" s="158" customFormat="1" ht="25" customHeight="1" spans="1:4">
      <c r="A48" s="171">
        <v>599</v>
      </c>
      <c r="B48" s="171" t="s">
        <v>721</v>
      </c>
      <c r="C48" s="168">
        <f>C49</f>
        <v>0</v>
      </c>
      <c r="D48" s="169"/>
    </row>
    <row r="49" s="158" customFormat="1" ht="25" customHeight="1" spans="1:4">
      <c r="A49" s="171">
        <v>59999</v>
      </c>
      <c r="B49" s="171" t="s">
        <v>722</v>
      </c>
      <c r="C49" s="168">
        <v>0</v>
      </c>
      <c r="D49" s="169"/>
    </row>
    <row r="50" s="158" customFormat="1" ht="25" customHeight="1" spans="1:4">
      <c r="A50" s="173" t="s">
        <v>723</v>
      </c>
      <c r="B50" s="174"/>
      <c r="C50" s="168">
        <f>C5+C10+C19+C24+C29+C32+C35+C37+C42+C44+C46+C48</f>
        <v>157117.866506</v>
      </c>
      <c r="D50" s="169"/>
    </row>
  </sheetData>
  <mergeCells count="3">
    <mergeCell ref="A2:D2"/>
    <mergeCell ref="C3:D3"/>
    <mergeCell ref="A50:B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</vt:lpstr>
      <vt:lpstr>附件1</vt:lpstr>
      <vt:lpstr>附件2</vt:lpstr>
      <vt:lpstr>附件3</vt:lpstr>
      <vt:lpstr>附件4</vt:lpstr>
      <vt:lpstr>附件5</vt:lpstr>
      <vt:lpstr>附件6</vt:lpstr>
      <vt:lpstr>附件6-1</vt:lpstr>
      <vt:lpstr>附件7</vt:lpstr>
      <vt:lpstr>附件8</vt:lpstr>
      <vt:lpstr>附件9</vt:lpstr>
      <vt:lpstr>附件9-1</vt:lpstr>
      <vt:lpstr>附件10</vt:lpstr>
      <vt:lpstr>附件10-1</vt:lpstr>
      <vt:lpstr>附件11</vt:lpstr>
      <vt:lpstr>附件12</vt:lpstr>
      <vt:lpstr>附件12-1</vt:lpstr>
      <vt:lpstr>附件13</vt:lpstr>
      <vt:lpstr>附件14</vt:lpstr>
      <vt:lpstr>附件15</vt:lpstr>
      <vt:lpstr>附件16</vt:lpstr>
      <vt:lpstr>附件17</vt:lpstr>
      <vt:lpstr>附件18</vt:lpstr>
      <vt:lpstr>附件19</vt:lpstr>
      <vt:lpstr>附件20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2023-05-12T11:15:00Z</dcterms:created>
  <dcterms:modified xsi:type="dcterms:W3CDTF">2026-05-09T07:13:05Z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4345E6A650C74FF4AEA674B58C41FDB2_13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